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testados" sheetId="2" state="visible" r:id="rId2"/>
    <sheet name="Painel" sheetId="3" state="visible" r:id="rId3"/>
    <sheet name="Conferência" sheetId="4" state="visible" r:id="rId4"/>
    <sheet name="Listas" sheetId="5" state="hidden" r:id="rId5"/>
  </sheets>
  <definedNames>
    <definedName name="_xlnm._FilterDatabase" localSheetId="1" hidden="1">'Atestados'!$A$4:$X$304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0.0"/>
    <numFmt numFmtId="167" formatCode="mmm/yyyy"/>
  </numFmts>
  <fonts count="1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b val="1"/>
      <color rgb="000A1F44"/>
      <sz val="16"/>
    </font>
    <font>
      <name val="Arial"/>
      <color rgb="005A6474"/>
      <sz val="10"/>
    </font>
    <font>
      <name val="Arial"/>
      <i val="1"/>
      <color rgb="005A6474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A8494"/>
      <sz val="10"/>
    </font>
    <font>
      <name val="Arial"/>
      <i val="1"/>
      <color rgb="005A6474"/>
      <sz val="9"/>
    </font>
    <font>
      <name val="Arial"/>
      <b val="1"/>
      <color rgb="000A1F44"/>
      <sz val="12"/>
    </font>
    <font>
      <name val="Arial"/>
      <color rgb="00004C97"/>
      <sz val="10"/>
      <u val="single"/>
    </font>
    <font>
      <name val="Arial"/>
      <b val="1"/>
      <color rgb="000A1F44"/>
      <sz val="18"/>
    </font>
    <font>
      <name val="Arial"/>
      <b val="1"/>
      <color rgb="00004C97"/>
      <sz val="10"/>
      <u val="single"/>
    </font>
  </fonts>
  <fills count="4">
    <fill>
      <patternFill/>
    </fill>
    <fill>
      <patternFill patternType="gray125"/>
    </fill>
    <fill>
      <patternFill patternType="solid">
        <fgColor rgb="000A1F44"/>
        <bgColor rgb="000A1F44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/>
    </xf>
    <xf numFmtId="164" fontId="7" fillId="3" borderId="1" applyAlignment="1" pivotButton="0" quotePrefix="0" xfId="0">
      <alignment vertical="top"/>
    </xf>
    <xf numFmtId="0" fontId="7" fillId="3" borderId="1" applyAlignment="1" pivotButton="0" quotePrefix="0" xfId="0">
      <alignment vertical="top"/>
    </xf>
    <xf numFmtId="0" fontId="6" fillId="3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/>
    </xf>
    <xf numFmtId="0" fontId="6" fillId="3" borderId="1" applyAlignment="1" pivotButton="0" quotePrefix="0" xfId="0">
      <alignment vertical="top" wrapText="1"/>
    </xf>
    <xf numFmtId="164" fontId="0" fillId="3" borderId="1" pivotButton="0" quotePrefix="0" xfId="0"/>
    <xf numFmtId="0" fontId="9" fillId="0" borderId="0" pivotButton="0" quotePrefix="0" xfId="0"/>
    <xf numFmtId="0" fontId="5" fillId="2" borderId="1" pivotButton="0" quotePrefix="0" xfId="0"/>
    <xf numFmtId="0" fontId="6" fillId="0" borderId="1" pivotButton="0" quotePrefix="0" xfId="0"/>
    <xf numFmtId="1" fontId="1" fillId="0" borderId="1" pivotButton="0" quotePrefix="0" xfId="0"/>
    <xf numFmtId="167" fontId="6" fillId="0" borderId="1" pivotButton="0" quotePrefix="0" xfId="0"/>
    <xf numFmtId="166" fontId="1" fillId="0" borderId="1" pivotButton="0" quotePrefix="0" xfId="0"/>
    <xf numFmtId="9" fontId="1" fillId="0" borderId="1" pivotButton="0" quotePrefix="0" xfId="0"/>
    <xf numFmtId="0" fontId="8" fillId="0" borderId="0" applyAlignment="1" pivotButton="0" quotePrefix="0" xfId="0">
      <alignment wrapText="1"/>
    </xf>
    <xf numFmtId="0" fontId="6" fillId="3" borderId="1" pivotButton="0" quotePrefix="0" xfId="0"/>
    <xf numFmtId="0" fontId="1" fillId="0" borderId="1" applyAlignment="1" pivotButton="0" quotePrefix="0" xfId="0">
      <alignment vertical="top" wrapText="1"/>
    </xf>
    <xf numFmtId="0" fontId="1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B91C1C"/>
      </font>
      <fill>
        <patternFill patternType="solid">
          <fgColor rgb="00FDE2E1"/>
          <bgColor rgb="00FDE2E1"/>
        </patternFill>
      </fill>
    </dxf>
    <dxf>
      <font>
        <name val="Arial"/>
        <b val="1"/>
        <color rgb="00B45309"/>
      </font>
      <fill>
        <patternFill patternType="solid">
          <fgColor rgb="00FEF3C7"/>
          <bgColor rgb="00FEF3C7"/>
        </patternFill>
      </fill>
    </dxf>
    <dxf>
      <font>
        <name val="Arial"/>
        <color rgb="009A3412"/>
      </font>
      <fill>
        <patternFill patternType="solid">
          <fgColor rgb="00FFEDD5"/>
          <bgColor rgb="00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Atestados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'Painel'!F6</f>
            </strRef>
          </tx>
          <spPr>
            <a:ln>
              <a:prstDash val="solid"/>
            </a:ln>
          </spPr>
          <cat>
            <numRef>
              <f>'Painel'!$E$7:$E$18</f>
            </numRef>
          </cat>
          <val>
            <numRef>
              <f>'Painel'!$F$7:$F$18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Atestados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Otimiza Atesta</author>
  </authors>
  <commentList>
    <comment ref="B4" authorId="0" shapeId="0">
      <text>
        <t>Data em que o RH recebeu o documento.</t>
      </text>
    </comment>
    <comment ref="G4" authorId="0" shapeId="0">
      <text>
        <t>Declaração de comparecimento não é atestado de afastamento: só abona com a anuência da empresa (Resolução CFM nº 2.381/2024, art. 4º, III).</t>
      </text>
    </comment>
    <comment ref="J4" authorId="0" shapeId="0">
      <text>
        <t>Calculado: fim menos início, mais 1.</t>
      </text>
    </comment>
    <comment ref="K4" authorId="0" shapeId="0">
      <text>
        <t>Calculado a partir do início do afastamento.</t>
      </text>
    </comment>
    <comment ref="M4" authorId="0" shapeId="0">
      <text>
        <t>Médico (CRM) e dentista (CRO) têm previsão em lei para atestar afastamento.</t>
      </text>
    </comment>
    <comment ref="P4" authorId="0" shapeId="0">
      <text>
        <t>Escreva sempre do mesmo jeito: o alerta de recorrência compara o texto.</t>
      </text>
    </comment>
    <comment ref="Q4" authorId="0" shapeId="0">
      <text>
        <t>A empresa não pode exigir o CID. Ele só vai ao atestado a pedido do paciente, por dever legal ou justa causa (Resolução CFM nº 2.381/2024, art. 5º, §3º). Dado de saúde é dado sensível na LGPD.</t>
      </text>
    </comment>
    <comment ref="R4" authorId="0" shapeId="0">
      <text>
        <t>Médico: Busca Médicos do CFM (portal.cfm.org.br/busca-medicos). Dentista: CFO. Psicólogo: Cadastro Nacional do CFP.</t>
      </text>
    </comment>
    <comment ref="S4" authorId="0" shapeId="0">
      <text>
        <t>No PDF original, em validar.iti.gov.br. Foto ou print não têm assinatura.</t>
      </text>
    </comment>
    <comment ref="T4" authorId="0" shapeId="0">
      <text>
        <t>Pergunte só se o documento foi emitido, por quem, em que data e com que período. Nunca o diagnóstico.</t>
      </text>
    </comment>
    <comment ref="W4" authorId="0" shapeId="0">
      <text>
        <t>Calculado. Alerta é pista para conferir, não prova de fraude.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20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timizapro.com/atesta?utm_source=planilha&amp;utm_medium=xlsx&amp;utm_campaign=planilha-atestados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otimizapro.com/artigo-como-identificar-atestado-medico-fals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Planilha de controle de atestados médicos</t>
        </is>
      </c>
    </row>
    <row r="2">
      <c r="B2" s="2" t="inlineStr">
        <is>
          <t>Gratuita, feita pelo time do Otimiza Atesta. Versão de 19/10/2026.</t>
        </is>
      </c>
    </row>
    <row r="3">
      <c r="B3" s="3" t="inlineStr"/>
    </row>
    <row r="4">
      <c r="B4" s="4" t="inlineStr">
        <is>
          <t>Como usar</t>
        </is>
      </c>
    </row>
    <row r="5">
      <c r="B5" s="5" t="inlineStr">
        <is>
          <t>1. Na aba Atestados, registre cada documento numa linha. Preencha só as colunas amarelas; as brancas são calculadas.</t>
        </is>
      </c>
    </row>
    <row r="6">
      <c r="B6" s="5" t="inlineStr">
        <is>
          <t>2. A linha 5 é um exemplo com dados fictícios: apague o conteúdo dela antes de usar.</t>
        </is>
      </c>
    </row>
    <row r="7">
      <c r="B7" s="5" t="inlineStr">
        <is>
          <t>3. Use as listas suspensas (tipo de documento, conselho, conferências, parecer e abono) para os alertas e o painel funcionarem.</t>
        </is>
      </c>
    </row>
    <row r="8">
      <c r="B8" s="5" t="inlineStr">
        <is>
          <t>4. Escreva a unidade emissora sempre do mesmo jeito: o alerta de recorrência compara o texto.</t>
        </is>
      </c>
    </row>
    <row r="9">
      <c r="B9" s="5" t="inlineStr">
        <is>
          <t>5. Na aba Painel, mude as datas amarelas para ver outro período. Na aba Conferência estão os 7 passos, com onde conferir cada um.</t>
        </is>
      </c>
    </row>
    <row r="10">
      <c r="B10" s="3" t="inlineStr"/>
    </row>
    <row r="11">
      <c r="B11" s="4" t="inlineStr">
        <is>
          <t>O que a planilha avisa (coluna Alertas)</t>
        </is>
      </c>
    </row>
    <row r="12">
      <c r="B12" s="5" t="inlineStr">
        <is>
          <t>• Afastamento acima de 15 dias: a partir do 16º dia o pagamento passa ao INSS (Lei 8.213/1991, art. 60).</t>
        </is>
      </c>
    </row>
    <row r="13">
      <c r="B13" s="5" t="inlineStr">
        <is>
          <t>• 3º atestado ou mais da mesma unidade emissora em 90 dias.</t>
        </is>
      </c>
    </row>
    <row r="14">
      <c r="B14" s="5" t="inlineStr">
        <is>
          <t>• Colaborador com 3 atestados ou mais em 12 meses e 60% ou mais deles começando na segunda ou na sexta.</t>
        </is>
      </c>
    </row>
    <row r="15">
      <c r="B15" s="5" t="inlineStr">
        <is>
          <t>• Registro ainda não conferido no conselho.</t>
        </is>
      </c>
    </row>
    <row r="16">
      <c r="B16" s="6" t="inlineStr">
        <is>
          <t>Alerta é pista para conferir, não prova de fraude. Quem decide é o RH.</t>
        </is>
      </c>
    </row>
    <row r="17">
      <c r="B17" s="3" t="inlineStr"/>
    </row>
    <row r="18">
      <c r="B18" s="4" t="inlineStr">
        <is>
          <t>Cuidados de LGPD</t>
        </is>
      </c>
    </row>
    <row r="19">
      <c r="B19" s="5" t="inlineStr">
        <is>
          <t>• Atestado tem dado de saúde, que é dado pessoal sensível (LGPD, arts. 5º, II, e 11). Guarde a planilha em pasta com acesso restrito ao RH.</t>
        </is>
      </c>
    </row>
    <row r="20">
      <c r="B20" s="5" t="inlineStr">
        <is>
          <t>• A empresa não pode exigir o CID. Só preencha a coluna CID quando o próprio colaborador autorizou que ele constasse no atestado.</t>
        </is>
      </c>
    </row>
    <row r="21">
      <c r="B21" s="3" t="inlineStr"/>
    </row>
    <row r="22">
      <c r="B22" s="4" t="inlineStr">
        <is>
          <t>Onde a planilha para</t>
        </is>
      </c>
    </row>
    <row r="23" ht="30" customHeight="1">
      <c r="B23" s="5" t="inlineStr">
        <is>
          <t>A planilha organiza e avisa, mas não confere nada sozinha: o registro no conselho, a assinatura digital e o layout do documento continuam sendo checados à mão, atestado por atestado.</t>
        </is>
      </c>
    </row>
    <row r="24" ht="30" customHeight="1">
      <c r="B24" s="5" t="inlineStr">
        <is>
          <t>O Otimiza Atesta faz essa conferência em cada atestado (conselho, assinatura ICP-Brasil, layout comparado ao histórico do emissor e padrões), dá o parecer e abona no ponto, com a decisão do RH registrada.</t>
        </is>
      </c>
    </row>
    <row r="25">
      <c r="B25" s="7" t="inlineStr">
        <is>
          <t>Teste por 1 mês, grátis, com o cupom 1MESGRATIS: otimizapro.com/atesta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04"/>
  <sheetViews>
    <sheetView zoomScale="9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24" customWidth="1" min="3" max="3"/>
    <col width="10" customWidth="1" min="4" max="4"/>
    <col width="16" customWidth="1" min="5" max="5"/>
    <col width="16" customWidth="1" min="6" max="6"/>
    <col width="26" customWidth="1" min="7" max="7"/>
    <col width="12" customWidth="1" min="8" max="8"/>
    <col width="12" customWidth="1" min="9" max="9"/>
    <col width="6" customWidth="1" min="10" max="10"/>
    <col width="12" customWidth="1" min="11" max="11"/>
    <col width="22" customWidth="1" min="12" max="12"/>
    <col width="10" customWidth="1" min="13" max="13"/>
    <col width="11" customWidth="1" min="14" max="14"/>
    <col width="5" customWidth="1" min="15" max="15"/>
    <col width="26" customWidth="1" min="16" max="16"/>
    <col width="14" customWidth="1" min="17" max="17"/>
    <col width="13" customWidth="1" min="18" max="18"/>
    <col width="16" customWidth="1" min="19" max="19"/>
    <col width="13" customWidth="1" min="20" max="20"/>
    <col width="11" customWidth="1" min="21" max="21"/>
    <col width="10" customWidth="1" min="22" max="22"/>
    <col width="46" customWidth="1" min="23" max="23"/>
    <col width="30" customWidth="1" min="24" max="24"/>
  </cols>
  <sheetData>
    <row r="1">
      <c r="A1" s="8" t="inlineStr">
        <is>
          <t>Controle de atestados médicos</t>
        </is>
      </c>
    </row>
    <row r="2">
      <c r="A2" s="9" t="inlineStr">
        <is>
          <t>Planilha gratuita do Otimiza Atesta · otimizapro.com/planilha-controle-de-atestados-medicos</t>
        </is>
      </c>
    </row>
    <row r="3">
      <c r="A3" s="10" t="inlineStr">
        <is>
          <t>Preencha só as colunas amarelas. As brancas são calculadas. A linha 5 é um exemplo: apague antes de usar.</t>
        </is>
      </c>
    </row>
    <row r="4" ht="48" customHeight="1">
      <c r="A4" s="11" t="inlineStr">
        <is>
          <t>Nº</t>
        </is>
      </c>
      <c r="B4" s="11" t="inlineStr">
        <is>
          <t>Recebido em</t>
        </is>
      </c>
      <c r="C4" s="11" t="inlineStr">
        <is>
          <t>Colaborador</t>
        </is>
      </c>
      <c r="D4" s="11" t="inlineStr">
        <is>
          <t>Matrícula</t>
        </is>
      </c>
      <c r="E4" s="11" t="inlineStr">
        <is>
          <t>Área ou setor</t>
        </is>
      </c>
      <c r="F4" s="11" t="inlineStr">
        <is>
          <t>Gestor</t>
        </is>
      </c>
      <c r="G4" s="11" t="inlineStr">
        <is>
          <t>Tipo de documento</t>
        </is>
      </c>
      <c r="H4" s="11" t="inlineStr">
        <is>
          <t>Início do afastamento</t>
        </is>
      </c>
      <c r="I4" s="11" t="inlineStr">
        <is>
          <t>Fim do afastamento</t>
        </is>
      </c>
      <c r="J4" s="11" t="inlineStr">
        <is>
          <t>Dias</t>
        </is>
      </c>
      <c r="K4" s="11" t="inlineStr">
        <is>
          <t>Dia da semana do início</t>
        </is>
      </c>
      <c r="L4" s="11" t="inlineStr">
        <is>
          <t>Profissional que assinou</t>
        </is>
      </c>
      <c r="M4" s="11" t="inlineStr">
        <is>
          <t>Conselho</t>
        </is>
      </c>
      <c r="N4" s="11" t="inlineStr">
        <is>
          <t>Nº do registro</t>
        </is>
      </c>
      <c r="O4" s="11" t="inlineStr">
        <is>
          <t>UF</t>
        </is>
      </c>
      <c r="P4" s="11" t="inlineStr">
        <is>
          <t>Unidade emissora (clínica ou hospital)</t>
        </is>
      </c>
      <c r="Q4" s="11" t="inlineStr">
        <is>
          <t>CID (só com autorização expressa)</t>
        </is>
      </c>
      <c r="R4" s="11" t="inlineStr">
        <is>
          <t>Registro conferido no conselho?</t>
        </is>
      </c>
      <c r="S4" s="11" t="inlineStr">
        <is>
          <t>Assinatura digital conferida no ITI?</t>
        </is>
      </c>
      <c r="T4" s="11" t="inlineStr">
        <is>
          <t>Confirmado com a clínica?</t>
        </is>
      </c>
      <c r="U4" s="11" t="inlineStr">
        <is>
          <t>Parecer do RH</t>
        </is>
      </c>
      <c r="V4" s="11" t="inlineStr">
        <is>
          <t>Abonado no ponto?</t>
        </is>
      </c>
      <c r="W4" s="11" t="inlineStr">
        <is>
          <t>Alertas</t>
        </is>
      </c>
      <c r="X4" s="11" t="inlineStr">
        <is>
          <t>Observações</t>
        </is>
      </c>
    </row>
    <row r="5">
      <c r="A5" s="12">
        <f>IF(C5="","",ROW()-4)</f>
        <v/>
      </c>
      <c r="B5" s="13" t="n">
        <v>46314</v>
      </c>
      <c r="C5" s="14" t="inlineStr">
        <is>
          <t>Exemplo da Silva (fictício)</t>
        </is>
      </c>
      <c r="D5" s="14" t="inlineStr">
        <is>
          <t>0001</t>
        </is>
      </c>
      <c r="E5" s="14" t="inlineStr">
        <is>
          <t>Operações</t>
        </is>
      </c>
      <c r="F5" s="14" t="inlineStr">
        <is>
          <t>Gestor Exemplo</t>
        </is>
      </c>
      <c r="G5" s="14" t="inlineStr">
        <is>
          <t>Atestado de afastamento</t>
        </is>
      </c>
      <c r="H5" s="13" t="n">
        <v>46314</v>
      </c>
      <c r="I5" s="13" t="n">
        <v>46315</v>
      </c>
      <c r="J5" s="12">
        <f>IF(OR(H5="",I5=""),"",I5-H5+1)</f>
        <v/>
      </c>
      <c r="K5" s="12">
        <f>IF(H5="","",CHOOSE(WEEKDAY(H5),"domingo","segunda","terça","quarta","quinta","sexta","sábado"))</f>
        <v/>
      </c>
      <c r="L5" s="14" t="inlineStr">
        <is>
          <t>Dra. Exemplo (fictícia)</t>
        </is>
      </c>
      <c r="M5" s="14" t="inlineStr">
        <is>
          <t>CRM</t>
        </is>
      </c>
      <c r="N5" s="14" t="inlineStr">
        <is>
          <t>000000</t>
        </is>
      </c>
      <c r="O5" s="14" t="inlineStr">
        <is>
          <t>RJ</t>
        </is>
      </c>
      <c r="P5" s="14" t="inlineStr">
        <is>
          <t>Clínica Exemplo</t>
        </is>
      </c>
      <c r="Q5" s="15" t="n"/>
      <c r="R5" s="14" t="inlineStr">
        <is>
          <t>Sim</t>
        </is>
      </c>
      <c r="S5" s="14" t="inlineStr">
        <is>
          <t>Sim, válida no ITI</t>
        </is>
      </c>
      <c r="T5" s="14" t="inlineStr">
        <is>
          <t>Não se aplica</t>
        </is>
      </c>
      <c r="U5" s="14" t="inlineStr">
        <is>
          <t>Válido</t>
        </is>
      </c>
      <c r="V5" s="14" t="inlineStr">
        <is>
          <t>Sim</t>
        </is>
      </c>
      <c r="W5" s="16">
        <f>IF(C5="","",IF(AND(J5&lt;&gt;"",N(J5)&gt;15),"Passa de 15 dias: encaminhar ao INSS. ","")&amp;IF(AND(P5&lt;&gt;"",H5&lt;&gt;""),IF(COUNTIFS($P$5:$P$304,P5,$H$5:$H$304,"&gt;="&amp;(H5-90),$H$5:$H$304,"&lt;="&amp;H5)&gt;=3,"3º atestado ou mais da mesma unidade em 90 dias. ",""),"")&amp;IF(AND(C5&lt;&gt;"",H5&lt;&gt;""),IF(AND(COUNTIFS($C$5:$C$304,C5,$H$5:$H$304,"&gt;="&amp;(H5-365),$H$5:$H$304,"&lt;="&amp;H5)&gt;=3,(COUNTIFS($C$5:$C$304,C5,$K$5:$K$304,"segunda",$H$5:$H$304,"&gt;="&amp;(H5-365),$H$5:$H$304,"&lt;="&amp;H5)+COUNTIFS($C$5:$C$304,C5,$K$5:$K$304,"sexta",$H$5:$H$304,"&gt;="&amp;(H5-365),$H$5:$H$304,"&lt;="&amp;H5))/COUNTIFS($C$5:$C$304,C5,$H$5:$H$304,"&gt;="&amp;(H5-365),$H$5:$H$304,"&lt;="&amp;H5)&gt;=0.6),"Colaborador com 60% ou mais dos atestados na segunda ou sexta (12 meses). ",""),"")&amp;IF(AND(C5&lt;&gt;"",R5="Não"),"Registro ainda não conferido no conselho. ",""))</f>
        <v/>
      </c>
      <c r="X5" s="17" t="inlineStr">
        <is>
          <t>Linha de exemplo: apague antes de usar.</t>
        </is>
      </c>
    </row>
    <row r="6">
      <c r="A6" s="12">
        <f>IF(C6="","",ROW()-4)</f>
        <v/>
      </c>
      <c r="B6" s="18" t="n"/>
      <c r="C6" s="15" t="n"/>
      <c r="D6" s="15" t="n"/>
      <c r="E6" s="15" t="n"/>
      <c r="F6" s="15" t="n"/>
      <c r="G6" s="15" t="n"/>
      <c r="H6" s="18" t="n"/>
      <c r="I6" s="18" t="n"/>
      <c r="J6" s="12">
        <f>IF(OR(H6="",I6=""),"",I6-H6+1)</f>
        <v/>
      </c>
      <c r="K6" s="12">
        <f>IF(H6="","",CHOOSE(WEEKDAY(H6),"domingo","segunda","terça","quarta","quinta","sexta","sábado"))</f>
        <v/>
      </c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6">
        <f>IF(C6="","",IF(AND(J6&lt;&gt;"",N(J6)&gt;15),"Passa de 15 dias: encaminhar ao INSS. ","")&amp;IF(AND(P6&lt;&gt;"",H6&lt;&gt;""),IF(COUNTIFS($P$5:$P$304,P6,$H$5:$H$304,"&gt;="&amp;(H6-90),$H$5:$H$304,"&lt;="&amp;H6)&gt;=3,"3º atestado ou mais da mesma unidade em 90 dias. ",""),"")&amp;IF(AND(C6&lt;&gt;"",H6&lt;&gt;""),IF(AND(COUNTIFS($C$5:$C$304,C6,$H$5:$H$304,"&gt;="&amp;(H6-365),$H$5:$H$304,"&lt;="&amp;H6)&gt;=3,(COUNTIFS($C$5:$C$304,C6,$K$5:$K$304,"segunda",$H$5:$H$304,"&gt;="&amp;(H6-365),$H$5:$H$304,"&lt;="&amp;H6)+COUNTIFS($C$5:$C$304,C6,$K$5:$K$304,"sexta",$H$5:$H$304,"&gt;="&amp;(H6-365),$H$5:$H$304,"&lt;="&amp;H6))/COUNTIFS($C$5:$C$304,C6,$H$5:$H$304,"&gt;="&amp;(H6-365),$H$5:$H$304,"&lt;="&amp;H6)&gt;=0.6),"Colaborador com 60% ou mais dos atestados na segunda ou sexta (12 meses). ",""),"")&amp;IF(AND(C6&lt;&gt;"",R6="Não"),"Registro ainda não conferido no conselho. ",""))</f>
        <v/>
      </c>
      <c r="X6" s="19" t="n"/>
    </row>
    <row r="7">
      <c r="A7" s="12">
        <f>IF(C7="","",ROW()-4)</f>
        <v/>
      </c>
      <c r="B7" s="18" t="n"/>
      <c r="C7" s="15" t="n"/>
      <c r="D7" s="15" t="n"/>
      <c r="E7" s="15" t="n"/>
      <c r="F7" s="15" t="n"/>
      <c r="G7" s="15" t="n"/>
      <c r="H7" s="18" t="n"/>
      <c r="I7" s="18" t="n"/>
      <c r="J7" s="12">
        <f>IF(OR(H7="",I7=""),"",I7-H7+1)</f>
        <v/>
      </c>
      <c r="K7" s="12">
        <f>IF(H7="","",CHOOSE(WEEKDAY(H7),"domingo","segunda","terça","quarta","quinta","sexta","sábado"))</f>
        <v/>
      </c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6">
        <f>IF(C7="","",IF(AND(J7&lt;&gt;"",N(J7)&gt;15),"Passa de 15 dias: encaminhar ao INSS. ","")&amp;IF(AND(P7&lt;&gt;"",H7&lt;&gt;""),IF(COUNTIFS($P$5:$P$304,P7,$H$5:$H$304,"&gt;="&amp;(H7-90),$H$5:$H$304,"&lt;="&amp;H7)&gt;=3,"3º atestado ou mais da mesma unidade em 90 dias. ",""),"")&amp;IF(AND(C7&lt;&gt;"",H7&lt;&gt;""),IF(AND(COUNTIFS($C$5:$C$304,C7,$H$5:$H$304,"&gt;="&amp;(H7-365),$H$5:$H$304,"&lt;="&amp;H7)&gt;=3,(COUNTIFS($C$5:$C$304,C7,$K$5:$K$304,"segunda",$H$5:$H$304,"&gt;="&amp;(H7-365),$H$5:$H$304,"&lt;="&amp;H7)+COUNTIFS($C$5:$C$304,C7,$K$5:$K$304,"sexta",$H$5:$H$304,"&gt;="&amp;(H7-365),$H$5:$H$304,"&lt;="&amp;H7))/COUNTIFS($C$5:$C$304,C7,$H$5:$H$304,"&gt;="&amp;(H7-365),$H$5:$H$304,"&lt;="&amp;H7)&gt;=0.6),"Colaborador com 60% ou mais dos atestados na segunda ou sexta (12 meses). ",""),"")&amp;IF(AND(C7&lt;&gt;"",R7="Não"),"Registro ainda não conferido no conselho. ",""))</f>
        <v/>
      </c>
      <c r="X7" s="19" t="n"/>
    </row>
    <row r="8">
      <c r="A8" s="12">
        <f>IF(C8="","",ROW()-4)</f>
        <v/>
      </c>
      <c r="B8" s="18" t="n"/>
      <c r="C8" s="15" t="n"/>
      <c r="D8" s="15" t="n"/>
      <c r="E8" s="15" t="n"/>
      <c r="F8" s="15" t="n"/>
      <c r="G8" s="15" t="n"/>
      <c r="H8" s="18" t="n"/>
      <c r="I8" s="18" t="n"/>
      <c r="J8" s="12">
        <f>IF(OR(H8="",I8=""),"",I8-H8+1)</f>
        <v/>
      </c>
      <c r="K8" s="12">
        <f>IF(H8="","",CHOOSE(WEEKDAY(H8),"domingo","segunda","terça","quarta","quinta","sexta","sábado"))</f>
        <v/>
      </c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6">
        <f>IF(C8="","",IF(AND(J8&lt;&gt;"",N(J8)&gt;15),"Passa de 15 dias: encaminhar ao INSS. ","")&amp;IF(AND(P8&lt;&gt;"",H8&lt;&gt;""),IF(COUNTIFS($P$5:$P$304,P8,$H$5:$H$304,"&gt;="&amp;(H8-90),$H$5:$H$304,"&lt;="&amp;H8)&gt;=3,"3º atestado ou mais da mesma unidade em 90 dias. ",""),"")&amp;IF(AND(C8&lt;&gt;"",H8&lt;&gt;""),IF(AND(COUNTIFS($C$5:$C$304,C8,$H$5:$H$304,"&gt;="&amp;(H8-365),$H$5:$H$304,"&lt;="&amp;H8)&gt;=3,(COUNTIFS($C$5:$C$304,C8,$K$5:$K$304,"segunda",$H$5:$H$304,"&gt;="&amp;(H8-365),$H$5:$H$304,"&lt;="&amp;H8)+COUNTIFS($C$5:$C$304,C8,$K$5:$K$304,"sexta",$H$5:$H$304,"&gt;="&amp;(H8-365),$H$5:$H$304,"&lt;="&amp;H8))/COUNTIFS($C$5:$C$304,C8,$H$5:$H$304,"&gt;="&amp;(H8-365),$H$5:$H$304,"&lt;="&amp;H8)&gt;=0.6),"Colaborador com 60% ou mais dos atestados na segunda ou sexta (12 meses). ",""),"")&amp;IF(AND(C8&lt;&gt;"",R8="Não"),"Registro ainda não conferido no conselho. ",""))</f>
        <v/>
      </c>
      <c r="X8" s="19" t="n"/>
    </row>
    <row r="9">
      <c r="A9" s="12">
        <f>IF(C9="","",ROW()-4)</f>
        <v/>
      </c>
      <c r="B9" s="18" t="n"/>
      <c r="C9" s="15" t="n"/>
      <c r="D9" s="15" t="n"/>
      <c r="E9" s="15" t="n"/>
      <c r="F9" s="15" t="n"/>
      <c r="G9" s="15" t="n"/>
      <c r="H9" s="18" t="n"/>
      <c r="I9" s="18" t="n"/>
      <c r="J9" s="12">
        <f>IF(OR(H9="",I9=""),"",I9-H9+1)</f>
        <v/>
      </c>
      <c r="K9" s="12">
        <f>IF(H9="","",CHOOSE(WEEKDAY(H9),"domingo","segunda","terça","quarta","quinta","sexta","sábado"))</f>
        <v/>
      </c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6">
        <f>IF(C9="","",IF(AND(J9&lt;&gt;"",N(J9)&gt;15),"Passa de 15 dias: encaminhar ao INSS. ","")&amp;IF(AND(P9&lt;&gt;"",H9&lt;&gt;""),IF(COUNTIFS($P$5:$P$304,P9,$H$5:$H$304,"&gt;="&amp;(H9-90),$H$5:$H$304,"&lt;="&amp;H9)&gt;=3,"3º atestado ou mais da mesma unidade em 90 dias. ",""),"")&amp;IF(AND(C9&lt;&gt;"",H9&lt;&gt;""),IF(AND(COUNTIFS($C$5:$C$304,C9,$H$5:$H$304,"&gt;="&amp;(H9-365),$H$5:$H$304,"&lt;="&amp;H9)&gt;=3,(COUNTIFS($C$5:$C$304,C9,$K$5:$K$304,"segunda",$H$5:$H$304,"&gt;="&amp;(H9-365),$H$5:$H$304,"&lt;="&amp;H9)+COUNTIFS($C$5:$C$304,C9,$K$5:$K$304,"sexta",$H$5:$H$304,"&gt;="&amp;(H9-365),$H$5:$H$304,"&lt;="&amp;H9))/COUNTIFS($C$5:$C$304,C9,$H$5:$H$304,"&gt;="&amp;(H9-365),$H$5:$H$304,"&lt;="&amp;H9)&gt;=0.6),"Colaborador com 60% ou mais dos atestados na segunda ou sexta (12 meses). ",""),"")&amp;IF(AND(C9&lt;&gt;"",R9="Não"),"Registro ainda não conferido no conselho. ",""))</f>
        <v/>
      </c>
      <c r="X9" s="19" t="n"/>
    </row>
    <row r="10">
      <c r="A10" s="12">
        <f>IF(C10="","",ROW()-4)</f>
        <v/>
      </c>
      <c r="B10" s="18" t="n"/>
      <c r="C10" s="15" t="n"/>
      <c r="D10" s="15" t="n"/>
      <c r="E10" s="15" t="n"/>
      <c r="F10" s="15" t="n"/>
      <c r="G10" s="15" t="n"/>
      <c r="H10" s="18" t="n"/>
      <c r="I10" s="18" t="n"/>
      <c r="J10" s="12">
        <f>IF(OR(H10="",I10=""),"",I10-H10+1)</f>
        <v/>
      </c>
      <c r="K10" s="12">
        <f>IF(H10="","",CHOOSE(WEEKDAY(H10),"domingo","segunda","terça","quarta","quinta","sexta","sábado"))</f>
        <v/>
      </c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6">
        <f>IF(C10="","",IF(AND(J10&lt;&gt;"",N(J10)&gt;15),"Passa de 15 dias: encaminhar ao INSS. ","")&amp;IF(AND(P10&lt;&gt;"",H10&lt;&gt;""),IF(COUNTIFS($P$5:$P$304,P10,$H$5:$H$304,"&gt;="&amp;(H10-90),$H$5:$H$304,"&lt;="&amp;H10)&gt;=3,"3º atestado ou mais da mesma unidade em 90 dias. ",""),"")&amp;IF(AND(C10&lt;&gt;"",H10&lt;&gt;""),IF(AND(COUNTIFS($C$5:$C$304,C10,$H$5:$H$304,"&gt;="&amp;(H10-365),$H$5:$H$304,"&lt;="&amp;H10)&gt;=3,(COUNTIFS($C$5:$C$304,C10,$K$5:$K$304,"segunda",$H$5:$H$304,"&gt;="&amp;(H10-365),$H$5:$H$304,"&lt;="&amp;H10)+COUNTIFS($C$5:$C$304,C10,$K$5:$K$304,"sexta",$H$5:$H$304,"&gt;="&amp;(H10-365),$H$5:$H$304,"&lt;="&amp;H10))/COUNTIFS($C$5:$C$304,C10,$H$5:$H$304,"&gt;="&amp;(H10-365),$H$5:$H$304,"&lt;="&amp;H10)&gt;=0.6),"Colaborador com 60% ou mais dos atestados na segunda ou sexta (12 meses). ",""),"")&amp;IF(AND(C10&lt;&gt;"",R10="Não"),"Registro ainda não conferido no conselho. ",""))</f>
        <v/>
      </c>
      <c r="X10" s="19" t="n"/>
    </row>
    <row r="11">
      <c r="A11" s="12">
        <f>IF(C11="","",ROW()-4)</f>
        <v/>
      </c>
      <c r="B11" s="18" t="n"/>
      <c r="C11" s="15" t="n"/>
      <c r="D11" s="15" t="n"/>
      <c r="E11" s="15" t="n"/>
      <c r="F11" s="15" t="n"/>
      <c r="G11" s="15" t="n"/>
      <c r="H11" s="18" t="n"/>
      <c r="I11" s="18" t="n"/>
      <c r="J11" s="12">
        <f>IF(OR(H11="",I11=""),"",I11-H11+1)</f>
        <v/>
      </c>
      <c r="K11" s="12">
        <f>IF(H11="","",CHOOSE(WEEKDAY(H11),"domingo","segunda","terça","quarta","quinta","sexta","sábado"))</f>
        <v/>
      </c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6">
        <f>IF(C11="","",IF(AND(J11&lt;&gt;"",N(J11)&gt;15),"Passa de 15 dias: encaminhar ao INSS. ","")&amp;IF(AND(P11&lt;&gt;"",H11&lt;&gt;""),IF(COUNTIFS($P$5:$P$304,P11,$H$5:$H$304,"&gt;="&amp;(H11-90),$H$5:$H$304,"&lt;="&amp;H11)&gt;=3,"3º atestado ou mais da mesma unidade em 90 dias. ",""),"")&amp;IF(AND(C11&lt;&gt;"",H11&lt;&gt;""),IF(AND(COUNTIFS($C$5:$C$304,C11,$H$5:$H$304,"&gt;="&amp;(H11-365),$H$5:$H$304,"&lt;="&amp;H11)&gt;=3,(COUNTIFS($C$5:$C$304,C11,$K$5:$K$304,"segunda",$H$5:$H$304,"&gt;="&amp;(H11-365),$H$5:$H$304,"&lt;="&amp;H11)+COUNTIFS($C$5:$C$304,C11,$K$5:$K$304,"sexta",$H$5:$H$304,"&gt;="&amp;(H11-365),$H$5:$H$304,"&lt;="&amp;H11))/COUNTIFS($C$5:$C$304,C11,$H$5:$H$304,"&gt;="&amp;(H11-365),$H$5:$H$304,"&lt;="&amp;H11)&gt;=0.6),"Colaborador com 60% ou mais dos atestados na segunda ou sexta (12 meses). ",""),"")&amp;IF(AND(C11&lt;&gt;"",R11="Não"),"Registro ainda não conferido no conselho. ",""))</f>
        <v/>
      </c>
      <c r="X11" s="19" t="n"/>
    </row>
    <row r="12">
      <c r="A12" s="12">
        <f>IF(C12="","",ROW()-4)</f>
        <v/>
      </c>
      <c r="B12" s="18" t="n"/>
      <c r="C12" s="15" t="n"/>
      <c r="D12" s="15" t="n"/>
      <c r="E12" s="15" t="n"/>
      <c r="F12" s="15" t="n"/>
      <c r="G12" s="15" t="n"/>
      <c r="H12" s="18" t="n"/>
      <c r="I12" s="18" t="n"/>
      <c r="J12" s="12">
        <f>IF(OR(H12="",I12=""),"",I12-H12+1)</f>
        <v/>
      </c>
      <c r="K12" s="12">
        <f>IF(H12="","",CHOOSE(WEEKDAY(H12),"domingo","segunda","terça","quarta","quinta","sexta","sábado"))</f>
        <v/>
      </c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6">
        <f>IF(C12="","",IF(AND(J12&lt;&gt;"",N(J12)&gt;15),"Passa de 15 dias: encaminhar ao INSS. ","")&amp;IF(AND(P12&lt;&gt;"",H12&lt;&gt;""),IF(COUNTIFS($P$5:$P$304,P12,$H$5:$H$304,"&gt;="&amp;(H12-90),$H$5:$H$304,"&lt;="&amp;H12)&gt;=3,"3º atestado ou mais da mesma unidade em 90 dias. ",""),"")&amp;IF(AND(C12&lt;&gt;"",H12&lt;&gt;""),IF(AND(COUNTIFS($C$5:$C$304,C12,$H$5:$H$304,"&gt;="&amp;(H12-365),$H$5:$H$304,"&lt;="&amp;H12)&gt;=3,(COUNTIFS($C$5:$C$304,C12,$K$5:$K$304,"segunda",$H$5:$H$304,"&gt;="&amp;(H12-365),$H$5:$H$304,"&lt;="&amp;H12)+COUNTIFS($C$5:$C$304,C12,$K$5:$K$304,"sexta",$H$5:$H$304,"&gt;="&amp;(H12-365),$H$5:$H$304,"&lt;="&amp;H12))/COUNTIFS($C$5:$C$304,C12,$H$5:$H$304,"&gt;="&amp;(H12-365),$H$5:$H$304,"&lt;="&amp;H12)&gt;=0.6),"Colaborador com 60% ou mais dos atestados na segunda ou sexta (12 meses). ",""),"")&amp;IF(AND(C12&lt;&gt;"",R12="Não"),"Registro ainda não conferido no conselho. ",""))</f>
        <v/>
      </c>
      <c r="X12" s="19" t="n"/>
    </row>
    <row r="13">
      <c r="A13" s="12">
        <f>IF(C13="","",ROW()-4)</f>
        <v/>
      </c>
      <c r="B13" s="18" t="n"/>
      <c r="C13" s="15" t="n"/>
      <c r="D13" s="15" t="n"/>
      <c r="E13" s="15" t="n"/>
      <c r="F13" s="15" t="n"/>
      <c r="G13" s="15" t="n"/>
      <c r="H13" s="18" t="n"/>
      <c r="I13" s="18" t="n"/>
      <c r="J13" s="12">
        <f>IF(OR(H13="",I13=""),"",I13-H13+1)</f>
        <v/>
      </c>
      <c r="K13" s="12">
        <f>IF(H13="","",CHOOSE(WEEKDAY(H13),"domingo","segunda","terça","quarta","quinta","sexta","sábado"))</f>
        <v/>
      </c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6">
        <f>IF(C13="","",IF(AND(J13&lt;&gt;"",N(J13)&gt;15),"Passa de 15 dias: encaminhar ao INSS. ","")&amp;IF(AND(P13&lt;&gt;"",H13&lt;&gt;""),IF(COUNTIFS($P$5:$P$304,P13,$H$5:$H$304,"&gt;="&amp;(H13-90),$H$5:$H$304,"&lt;="&amp;H13)&gt;=3,"3º atestado ou mais da mesma unidade em 90 dias. ",""),"")&amp;IF(AND(C13&lt;&gt;"",H13&lt;&gt;""),IF(AND(COUNTIFS($C$5:$C$304,C13,$H$5:$H$304,"&gt;="&amp;(H13-365),$H$5:$H$304,"&lt;="&amp;H13)&gt;=3,(COUNTIFS($C$5:$C$304,C13,$K$5:$K$304,"segunda",$H$5:$H$304,"&gt;="&amp;(H13-365),$H$5:$H$304,"&lt;="&amp;H13)+COUNTIFS($C$5:$C$304,C13,$K$5:$K$304,"sexta",$H$5:$H$304,"&gt;="&amp;(H13-365),$H$5:$H$304,"&lt;="&amp;H13))/COUNTIFS($C$5:$C$304,C13,$H$5:$H$304,"&gt;="&amp;(H13-365),$H$5:$H$304,"&lt;="&amp;H13)&gt;=0.6),"Colaborador com 60% ou mais dos atestados na segunda ou sexta (12 meses). ",""),"")&amp;IF(AND(C13&lt;&gt;"",R13="Não"),"Registro ainda não conferido no conselho. ",""))</f>
        <v/>
      </c>
      <c r="X13" s="19" t="n"/>
    </row>
    <row r="14">
      <c r="A14" s="12">
        <f>IF(C14="","",ROW()-4)</f>
        <v/>
      </c>
      <c r="B14" s="18" t="n"/>
      <c r="C14" s="15" t="n"/>
      <c r="D14" s="15" t="n"/>
      <c r="E14" s="15" t="n"/>
      <c r="F14" s="15" t="n"/>
      <c r="G14" s="15" t="n"/>
      <c r="H14" s="18" t="n"/>
      <c r="I14" s="18" t="n"/>
      <c r="J14" s="12">
        <f>IF(OR(H14="",I14=""),"",I14-H14+1)</f>
        <v/>
      </c>
      <c r="K14" s="12">
        <f>IF(H14="","",CHOOSE(WEEKDAY(H14),"domingo","segunda","terça","quarta","quinta","sexta","sábado"))</f>
        <v/>
      </c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6">
        <f>IF(C14="","",IF(AND(J14&lt;&gt;"",N(J14)&gt;15),"Passa de 15 dias: encaminhar ao INSS. ","")&amp;IF(AND(P14&lt;&gt;"",H14&lt;&gt;""),IF(COUNTIFS($P$5:$P$304,P14,$H$5:$H$304,"&gt;="&amp;(H14-90),$H$5:$H$304,"&lt;="&amp;H14)&gt;=3,"3º atestado ou mais da mesma unidade em 90 dias. ",""),"")&amp;IF(AND(C14&lt;&gt;"",H14&lt;&gt;""),IF(AND(COUNTIFS($C$5:$C$304,C14,$H$5:$H$304,"&gt;="&amp;(H14-365),$H$5:$H$304,"&lt;="&amp;H14)&gt;=3,(COUNTIFS($C$5:$C$304,C14,$K$5:$K$304,"segunda",$H$5:$H$304,"&gt;="&amp;(H14-365),$H$5:$H$304,"&lt;="&amp;H14)+COUNTIFS($C$5:$C$304,C14,$K$5:$K$304,"sexta",$H$5:$H$304,"&gt;="&amp;(H14-365),$H$5:$H$304,"&lt;="&amp;H14))/COUNTIFS($C$5:$C$304,C14,$H$5:$H$304,"&gt;="&amp;(H14-365),$H$5:$H$304,"&lt;="&amp;H14)&gt;=0.6),"Colaborador com 60% ou mais dos atestados na segunda ou sexta (12 meses). ",""),"")&amp;IF(AND(C14&lt;&gt;"",R14="Não"),"Registro ainda não conferido no conselho. ",""))</f>
        <v/>
      </c>
      <c r="X14" s="19" t="n"/>
    </row>
    <row r="15">
      <c r="A15" s="12">
        <f>IF(C15="","",ROW()-4)</f>
        <v/>
      </c>
      <c r="B15" s="18" t="n"/>
      <c r="C15" s="15" t="n"/>
      <c r="D15" s="15" t="n"/>
      <c r="E15" s="15" t="n"/>
      <c r="F15" s="15" t="n"/>
      <c r="G15" s="15" t="n"/>
      <c r="H15" s="18" t="n"/>
      <c r="I15" s="18" t="n"/>
      <c r="J15" s="12">
        <f>IF(OR(H15="",I15=""),"",I15-H15+1)</f>
        <v/>
      </c>
      <c r="K15" s="12">
        <f>IF(H15="","",CHOOSE(WEEKDAY(H15),"domingo","segunda","terça","quarta","quinta","sexta","sábado"))</f>
        <v/>
      </c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6">
        <f>IF(C15="","",IF(AND(J15&lt;&gt;"",N(J15)&gt;15),"Passa de 15 dias: encaminhar ao INSS. ","")&amp;IF(AND(P15&lt;&gt;"",H15&lt;&gt;""),IF(COUNTIFS($P$5:$P$304,P15,$H$5:$H$304,"&gt;="&amp;(H15-90),$H$5:$H$304,"&lt;="&amp;H15)&gt;=3,"3º atestado ou mais da mesma unidade em 90 dias. ",""),"")&amp;IF(AND(C15&lt;&gt;"",H15&lt;&gt;""),IF(AND(COUNTIFS($C$5:$C$304,C15,$H$5:$H$304,"&gt;="&amp;(H15-365),$H$5:$H$304,"&lt;="&amp;H15)&gt;=3,(COUNTIFS($C$5:$C$304,C15,$K$5:$K$304,"segunda",$H$5:$H$304,"&gt;="&amp;(H15-365),$H$5:$H$304,"&lt;="&amp;H15)+COUNTIFS($C$5:$C$304,C15,$K$5:$K$304,"sexta",$H$5:$H$304,"&gt;="&amp;(H15-365),$H$5:$H$304,"&lt;="&amp;H15))/COUNTIFS($C$5:$C$304,C15,$H$5:$H$304,"&gt;="&amp;(H15-365),$H$5:$H$304,"&lt;="&amp;H15)&gt;=0.6),"Colaborador com 60% ou mais dos atestados na segunda ou sexta (12 meses). ",""),"")&amp;IF(AND(C15&lt;&gt;"",R15="Não"),"Registro ainda não conferido no conselho. ",""))</f>
        <v/>
      </c>
      <c r="X15" s="19" t="n"/>
    </row>
    <row r="16">
      <c r="A16" s="12">
        <f>IF(C16="","",ROW()-4)</f>
        <v/>
      </c>
      <c r="B16" s="18" t="n"/>
      <c r="C16" s="15" t="n"/>
      <c r="D16" s="15" t="n"/>
      <c r="E16" s="15" t="n"/>
      <c r="F16" s="15" t="n"/>
      <c r="G16" s="15" t="n"/>
      <c r="H16" s="18" t="n"/>
      <c r="I16" s="18" t="n"/>
      <c r="J16" s="12">
        <f>IF(OR(H16="",I16=""),"",I16-H16+1)</f>
        <v/>
      </c>
      <c r="K16" s="12">
        <f>IF(H16="","",CHOOSE(WEEKDAY(H16),"domingo","segunda","terça","quarta","quinta","sexta","sábado"))</f>
        <v/>
      </c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6">
        <f>IF(C16="","",IF(AND(J16&lt;&gt;"",N(J16)&gt;15),"Passa de 15 dias: encaminhar ao INSS. ","")&amp;IF(AND(P16&lt;&gt;"",H16&lt;&gt;""),IF(COUNTIFS($P$5:$P$304,P16,$H$5:$H$304,"&gt;="&amp;(H16-90),$H$5:$H$304,"&lt;="&amp;H16)&gt;=3,"3º atestado ou mais da mesma unidade em 90 dias. ",""),"")&amp;IF(AND(C16&lt;&gt;"",H16&lt;&gt;""),IF(AND(COUNTIFS($C$5:$C$304,C16,$H$5:$H$304,"&gt;="&amp;(H16-365),$H$5:$H$304,"&lt;="&amp;H16)&gt;=3,(COUNTIFS($C$5:$C$304,C16,$K$5:$K$304,"segunda",$H$5:$H$304,"&gt;="&amp;(H16-365),$H$5:$H$304,"&lt;="&amp;H16)+COUNTIFS($C$5:$C$304,C16,$K$5:$K$304,"sexta",$H$5:$H$304,"&gt;="&amp;(H16-365),$H$5:$H$304,"&lt;="&amp;H16))/COUNTIFS($C$5:$C$304,C16,$H$5:$H$304,"&gt;="&amp;(H16-365),$H$5:$H$304,"&lt;="&amp;H16)&gt;=0.6),"Colaborador com 60% ou mais dos atestados na segunda ou sexta (12 meses). ",""),"")&amp;IF(AND(C16&lt;&gt;"",R16="Não"),"Registro ainda não conferido no conselho. ",""))</f>
        <v/>
      </c>
      <c r="X16" s="19" t="n"/>
    </row>
    <row r="17">
      <c r="A17" s="12">
        <f>IF(C17="","",ROW()-4)</f>
        <v/>
      </c>
      <c r="B17" s="18" t="n"/>
      <c r="C17" s="15" t="n"/>
      <c r="D17" s="15" t="n"/>
      <c r="E17" s="15" t="n"/>
      <c r="F17" s="15" t="n"/>
      <c r="G17" s="15" t="n"/>
      <c r="H17" s="18" t="n"/>
      <c r="I17" s="18" t="n"/>
      <c r="J17" s="12">
        <f>IF(OR(H17="",I17=""),"",I17-H17+1)</f>
        <v/>
      </c>
      <c r="K17" s="12">
        <f>IF(H17="","",CHOOSE(WEEKDAY(H17),"domingo","segunda","terça","quarta","quinta","sexta","sábado"))</f>
        <v/>
      </c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6">
        <f>IF(C17="","",IF(AND(J17&lt;&gt;"",N(J17)&gt;15),"Passa de 15 dias: encaminhar ao INSS. ","")&amp;IF(AND(P17&lt;&gt;"",H17&lt;&gt;""),IF(COUNTIFS($P$5:$P$304,P17,$H$5:$H$304,"&gt;="&amp;(H17-90),$H$5:$H$304,"&lt;="&amp;H17)&gt;=3,"3º atestado ou mais da mesma unidade em 90 dias. ",""),"")&amp;IF(AND(C17&lt;&gt;"",H17&lt;&gt;""),IF(AND(COUNTIFS($C$5:$C$304,C17,$H$5:$H$304,"&gt;="&amp;(H17-365),$H$5:$H$304,"&lt;="&amp;H17)&gt;=3,(COUNTIFS($C$5:$C$304,C17,$K$5:$K$304,"segunda",$H$5:$H$304,"&gt;="&amp;(H17-365),$H$5:$H$304,"&lt;="&amp;H17)+COUNTIFS($C$5:$C$304,C17,$K$5:$K$304,"sexta",$H$5:$H$304,"&gt;="&amp;(H17-365),$H$5:$H$304,"&lt;="&amp;H17))/COUNTIFS($C$5:$C$304,C17,$H$5:$H$304,"&gt;="&amp;(H17-365),$H$5:$H$304,"&lt;="&amp;H17)&gt;=0.6),"Colaborador com 60% ou mais dos atestados na segunda ou sexta (12 meses). ",""),"")&amp;IF(AND(C17&lt;&gt;"",R17="Não"),"Registro ainda não conferido no conselho. ",""))</f>
        <v/>
      </c>
      <c r="X17" s="19" t="n"/>
    </row>
    <row r="18">
      <c r="A18" s="12">
        <f>IF(C18="","",ROW()-4)</f>
        <v/>
      </c>
      <c r="B18" s="18" t="n"/>
      <c r="C18" s="15" t="n"/>
      <c r="D18" s="15" t="n"/>
      <c r="E18" s="15" t="n"/>
      <c r="F18" s="15" t="n"/>
      <c r="G18" s="15" t="n"/>
      <c r="H18" s="18" t="n"/>
      <c r="I18" s="18" t="n"/>
      <c r="J18" s="12">
        <f>IF(OR(H18="",I18=""),"",I18-H18+1)</f>
        <v/>
      </c>
      <c r="K18" s="12">
        <f>IF(H18="","",CHOOSE(WEEKDAY(H18),"domingo","segunda","terça","quarta","quinta","sexta","sábado"))</f>
        <v/>
      </c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6">
        <f>IF(C18="","",IF(AND(J18&lt;&gt;"",N(J18)&gt;15),"Passa de 15 dias: encaminhar ao INSS. ","")&amp;IF(AND(P18&lt;&gt;"",H18&lt;&gt;""),IF(COUNTIFS($P$5:$P$304,P18,$H$5:$H$304,"&gt;="&amp;(H18-90),$H$5:$H$304,"&lt;="&amp;H18)&gt;=3,"3º atestado ou mais da mesma unidade em 90 dias. ",""),"")&amp;IF(AND(C18&lt;&gt;"",H18&lt;&gt;""),IF(AND(COUNTIFS($C$5:$C$304,C18,$H$5:$H$304,"&gt;="&amp;(H18-365),$H$5:$H$304,"&lt;="&amp;H18)&gt;=3,(COUNTIFS($C$5:$C$304,C18,$K$5:$K$304,"segunda",$H$5:$H$304,"&gt;="&amp;(H18-365),$H$5:$H$304,"&lt;="&amp;H18)+COUNTIFS($C$5:$C$304,C18,$K$5:$K$304,"sexta",$H$5:$H$304,"&gt;="&amp;(H18-365),$H$5:$H$304,"&lt;="&amp;H18))/COUNTIFS($C$5:$C$304,C18,$H$5:$H$304,"&gt;="&amp;(H18-365),$H$5:$H$304,"&lt;="&amp;H18)&gt;=0.6),"Colaborador com 60% ou mais dos atestados na segunda ou sexta (12 meses). ",""),"")&amp;IF(AND(C18&lt;&gt;"",R18="Não"),"Registro ainda não conferido no conselho. ",""))</f>
        <v/>
      </c>
      <c r="X18" s="19" t="n"/>
    </row>
    <row r="19">
      <c r="A19" s="12">
        <f>IF(C19="","",ROW()-4)</f>
        <v/>
      </c>
      <c r="B19" s="18" t="n"/>
      <c r="C19" s="15" t="n"/>
      <c r="D19" s="15" t="n"/>
      <c r="E19" s="15" t="n"/>
      <c r="F19" s="15" t="n"/>
      <c r="G19" s="15" t="n"/>
      <c r="H19" s="18" t="n"/>
      <c r="I19" s="18" t="n"/>
      <c r="J19" s="12">
        <f>IF(OR(H19="",I19=""),"",I19-H19+1)</f>
        <v/>
      </c>
      <c r="K19" s="12">
        <f>IF(H19="","",CHOOSE(WEEKDAY(H19),"domingo","segunda","terça","quarta","quinta","sexta","sábado"))</f>
        <v/>
      </c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6">
        <f>IF(C19="","",IF(AND(J19&lt;&gt;"",N(J19)&gt;15),"Passa de 15 dias: encaminhar ao INSS. ","")&amp;IF(AND(P19&lt;&gt;"",H19&lt;&gt;""),IF(COUNTIFS($P$5:$P$304,P19,$H$5:$H$304,"&gt;="&amp;(H19-90),$H$5:$H$304,"&lt;="&amp;H19)&gt;=3,"3º atestado ou mais da mesma unidade em 90 dias. ",""),"")&amp;IF(AND(C19&lt;&gt;"",H19&lt;&gt;""),IF(AND(COUNTIFS($C$5:$C$304,C19,$H$5:$H$304,"&gt;="&amp;(H19-365),$H$5:$H$304,"&lt;="&amp;H19)&gt;=3,(COUNTIFS($C$5:$C$304,C19,$K$5:$K$304,"segunda",$H$5:$H$304,"&gt;="&amp;(H19-365),$H$5:$H$304,"&lt;="&amp;H19)+COUNTIFS($C$5:$C$304,C19,$K$5:$K$304,"sexta",$H$5:$H$304,"&gt;="&amp;(H19-365),$H$5:$H$304,"&lt;="&amp;H19))/COUNTIFS($C$5:$C$304,C19,$H$5:$H$304,"&gt;="&amp;(H19-365),$H$5:$H$304,"&lt;="&amp;H19)&gt;=0.6),"Colaborador com 60% ou mais dos atestados na segunda ou sexta (12 meses). ",""),"")&amp;IF(AND(C19&lt;&gt;"",R19="Não"),"Registro ainda não conferido no conselho. ",""))</f>
        <v/>
      </c>
      <c r="X19" s="19" t="n"/>
    </row>
    <row r="20">
      <c r="A20" s="12">
        <f>IF(C20="","",ROW()-4)</f>
        <v/>
      </c>
      <c r="B20" s="18" t="n"/>
      <c r="C20" s="15" t="n"/>
      <c r="D20" s="15" t="n"/>
      <c r="E20" s="15" t="n"/>
      <c r="F20" s="15" t="n"/>
      <c r="G20" s="15" t="n"/>
      <c r="H20" s="18" t="n"/>
      <c r="I20" s="18" t="n"/>
      <c r="J20" s="12">
        <f>IF(OR(H20="",I20=""),"",I20-H20+1)</f>
        <v/>
      </c>
      <c r="K20" s="12">
        <f>IF(H20="","",CHOOSE(WEEKDAY(H20),"domingo","segunda","terça","quarta","quinta","sexta","sábado"))</f>
        <v/>
      </c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6">
        <f>IF(C20="","",IF(AND(J20&lt;&gt;"",N(J20)&gt;15),"Passa de 15 dias: encaminhar ao INSS. ","")&amp;IF(AND(P20&lt;&gt;"",H20&lt;&gt;""),IF(COUNTIFS($P$5:$P$304,P20,$H$5:$H$304,"&gt;="&amp;(H20-90),$H$5:$H$304,"&lt;="&amp;H20)&gt;=3,"3º atestado ou mais da mesma unidade em 90 dias. ",""),"")&amp;IF(AND(C20&lt;&gt;"",H20&lt;&gt;""),IF(AND(COUNTIFS($C$5:$C$304,C20,$H$5:$H$304,"&gt;="&amp;(H20-365),$H$5:$H$304,"&lt;="&amp;H20)&gt;=3,(COUNTIFS($C$5:$C$304,C20,$K$5:$K$304,"segunda",$H$5:$H$304,"&gt;="&amp;(H20-365),$H$5:$H$304,"&lt;="&amp;H20)+COUNTIFS($C$5:$C$304,C20,$K$5:$K$304,"sexta",$H$5:$H$304,"&gt;="&amp;(H20-365),$H$5:$H$304,"&lt;="&amp;H20))/COUNTIFS($C$5:$C$304,C20,$H$5:$H$304,"&gt;="&amp;(H20-365),$H$5:$H$304,"&lt;="&amp;H20)&gt;=0.6),"Colaborador com 60% ou mais dos atestados na segunda ou sexta (12 meses). ",""),"")&amp;IF(AND(C20&lt;&gt;"",R20="Não"),"Registro ainda não conferido no conselho. ",""))</f>
        <v/>
      </c>
      <c r="X20" s="19" t="n"/>
    </row>
    <row r="21">
      <c r="A21" s="12">
        <f>IF(C21="","",ROW()-4)</f>
        <v/>
      </c>
      <c r="B21" s="18" t="n"/>
      <c r="C21" s="15" t="n"/>
      <c r="D21" s="15" t="n"/>
      <c r="E21" s="15" t="n"/>
      <c r="F21" s="15" t="n"/>
      <c r="G21" s="15" t="n"/>
      <c r="H21" s="18" t="n"/>
      <c r="I21" s="18" t="n"/>
      <c r="J21" s="12">
        <f>IF(OR(H21="",I21=""),"",I21-H21+1)</f>
        <v/>
      </c>
      <c r="K21" s="12">
        <f>IF(H21="","",CHOOSE(WEEKDAY(H21),"domingo","segunda","terça","quarta","quinta","sexta","sábado"))</f>
        <v/>
      </c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6">
        <f>IF(C21="","",IF(AND(J21&lt;&gt;"",N(J21)&gt;15),"Passa de 15 dias: encaminhar ao INSS. ","")&amp;IF(AND(P21&lt;&gt;"",H21&lt;&gt;""),IF(COUNTIFS($P$5:$P$304,P21,$H$5:$H$304,"&gt;="&amp;(H21-90),$H$5:$H$304,"&lt;="&amp;H21)&gt;=3,"3º atestado ou mais da mesma unidade em 90 dias. ",""),"")&amp;IF(AND(C21&lt;&gt;"",H21&lt;&gt;""),IF(AND(COUNTIFS($C$5:$C$304,C21,$H$5:$H$304,"&gt;="&amp;(H21-365),$H$5:$H$304,"&lt;="&amp;H21)&gt;=3,(COUNTIFS($C$5:$C$304,C21,$K$5:$K$304,"segunda",$H$5:$H$304,"&gt;="&amp;(H21-365),$H$5:$H$304,"&lt;="&amp;H21)+COUNTIFS($C$5:$C$304,C21,$K$5:$K$304,"sexta",$H$5:$H$304,"&gt;="&amp;(H21-365),$H$5:$H$304,"&lt;="&amp;H21))/COUNTIFS($C$5:$C$304,C21,$H$5:$H$304,"&gt;="&amp;(H21-365),$H$5:$H$304,"&lt;="&amp;H21)&gt;=0.6),"Colaborador com 60% ou mais dos atestados na segunda ou sexta (12 meses). ",""),"")&amp;IF(AND(C21&lt;&gt;"",R21="Não"),"Registro ainda não conferido no conselho. ",""))</f>
        <v/>
      </c>
      <c r="X21" s="19" t="n"/>
    </row>
    <row r="22">
      <c r="A22" s="12">
        <f>IF(C22="","",ROW()-4)</f>
        <v/>
      </c>
      <c r="B22" s="18" t="n"/>
      <c r="C22" s="15" t="n"/>
      <c r="D22" s="15" t="n"/>
      <c r="E22" s="15" t="n"/>
      <c r="F22" s="15" t="n"/>
      <c r="G22" s="15" t="n"/>
      <c r="H22" s="18" t="n"/>
      <c r="I22" s="18" t="n"/>
      <c r="J22" s="12">
        <f>IF(OR(H22="",I22=""),"",I22-H22+1)</f>
        <v/>
      </c>
      <c r="K22" s="12">
        <f>IF(H22="","",CHOOSE(WEEKDAY(H22),"domingo","segunda","terça","quarta","quinta","sexta","sábado"))</f>
        <v/>
      </c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6">
        <f>IF(C22="","",IF(AND(J22&lt;&gt;"",N(J22)&gt;15),"Passa de 15 dias: encaminhar ao INSS. ","")&amp;IF(AND(P22&lt;&gt;"",H22&lt;&gt;""),IF(COUNTIFS($P$5:$P$304,P22,$H$5:$H$304,"&gt;="&amp;(H22-90),$H$5:$H$304,"&lt;="&amp;H22)&gt;=3,"3º atestado ou mais da mesma unidade em 90 dias. ",""),"")&amp;IF(AND(C22&lt;&gt;"",H22&lt;&gt;""),IF(AND(COUNTIFS($C$5:$C$304,C22,$H$5:$H$304,"&gt;="&amp;(H22-365),$H$5:$H$304,"&lt;="&amp;H22)&gt;=3,(COUNTIFS($C$5:$C$304,C22,$K$5:$K$304,"segunda",$H$5:$H$304,"&gt;="&amp;(H22-365),$H$5:$H$304,"&lt;="&amp;H22)+COUNTIFS($C$5:$C$304,C22,$K$5:$K$304,"sexta",$H$5:$H$304,"&gt;="&amp;(H22-365),$H$5:$H$304,"&lt;="&amp;H22))/COUNTIFS($C$5:$C$304,C22,$H$5:$H$304,"&gt;="&amp;(H22-365),$H$5:$H$304,"&lt;="&amp;H22)&gt;=0.6),"Colaborador com 60% ou mais dos atestados na segunda ou sexta (12 meses). ",""),"")&amp;IF(AND(C22&lt;&gt;"",R22="Não"),"Registro ainda não conferido no conselho. ",""))</f>
        <v/>
      </c>
      <c r="X22" s="19" t="n"/>
    </row>
    <row r="23">
      <c r="A23" s="12">
        <f>IF(C23="","",ROW()-4)</f>
        <v/>
      </c>
      <c r="B23" s="18" t="n"/>
      <c r="C23" s="15" t="n"/>
      <c r="D23" s="15" t="n"/>
      <c r="E23" s="15" t="n"/>
      <c r="F23" s="15" t="n"/>
      <c r="G23" s="15" t="n"/>
      <c r="H23" s="18" t="n"/>
      <c r="I23" s="18" t="n"/>
      <c r="J23" s="12">
        <f>IF(OR(H23="",I23=""),"",I23-H23+1)</f>
        <v/>
      </c>
      <c r="K23" s="12">
        <f>IF(H23="","",CHOOSE(WEEKDAY(H23),"domingo","segunda","terça","quarta","quinta","sexta","sábado"))</f>
        <v/>
      </c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6">
        <f>IF(C23="","",IF(AND(J23&lt;&gt;"",N(J23)&gt;15),"Passa de 15 dias: encaminhar ao INSS. ","")&amp;IF(AND(P23&lt;&gt;"",H23&lt;&gt;""),IF(COUNTIFS($P$5:$P$304,P23,$H$5:$H$304,"&gt;="&amp;(H23-90),$H$5:$H$304,"&lt;="&amp;H23)&gt;=3,"3º atestado ou mais da mesma unidade em 90 dias. ",""),"")&amp;IF(AND(C23&lt;&gt;"",H23&lt;&gt;""),IF(AND(COUNTIFS($C$5:$C$304,C23,$H$5:$H$304,"&gt;="&amp;(H23-365),$H$5:$H$304,"&lt;="&amp;H23)&gt;=3,(COUNTIFS($C$5:$C$304,C23,$K$5:$K$304,"segunda",$H$5:$H$304,"&gt;="&amp;(H23-365),$H$5:$H$304,"&lt;="&amp;H23)+COUNTIFS($C$5:$C$304,C23,$K$5:$K$304,"sexta",$H$5:$H$304,"&gt;="&amp;(H23-365),$H$5:$H$304,"&lt;="&amp;H23))/COUNTIFS($C$5:$C$304,C23,$H$5:$H$304,"&gt;="&amp;(H23-365),$H$5:$H$304,"&lt;="&amp;H23)&gt;=0.6),"Colaborador com 60% ou mais dos atestados na segunda ou sexta (12 meses). ",""),"")&amp;IF(AND(C23&lt;&gt;"",R23="Não"),"Registro ainda não conferido no conselho. ",""))</f>
        <v/>
      </c>
      <c r="X23" s="19" t="n"/>
    </row>
    <row r="24">
      <c r="A24" s="12">
        <f>IF(C24="","",ROW()-4)</f>
        <v/>
      </c>
      <c r="B24" s="18" t="n"/>
      <c r="C24" s="15" t="n"/>
      <c r="D24" s="15" t="n"/>
      <c r="E24" s="15" t="n"/>
      <c r="F24" s="15" t="n"/>
      <c r="G24" s="15" t="n"/>
      <c r="H24" s="18" t="n"/>
      <c r="I24" s="18" t="n"/>
      <c r="J24" s="12">
        <f>IF(OR(H24="",I24=""),"",I24-H24+1)</f>
        <v/>
      </c>
      <c r="K24" s="12">
        <f>IF(H24="","",CHOOSE(WEEKDAY(H24),"domingo","segunda","terça","quarta","quinta","sexta","sábado"))</f>
        <v/>
      </c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6">
        <f>IF(C24="","",IF(AND(J24&lt;&gt;"",N(J24)&gt;15),"Passa de 15 dias: encaminhar ao INSS. ","")&amp;IF(AND(P24&lt;&gt;"",H24&lt;&gt;""),IF(COUNTIFS($P$5:$P$304,P24,$H$5:$H$304,"&gt;="&amp;(H24-90),$H$5:$H$304,"&lt;="&amp;H24)&gt;=3,"3º atestado ou mais da mesma unidade em 90 dias. ",""),"")&amp;IF(AND(C24&lt;&gt;"",H24&lt;&gt;""),IF(AND(COUNTIFS($C$5:$C$304,C24,$H$5:$H$304,"&gt;="&amp;(H24-365),$H$5:$H$304,"&lt;="&amp;H24)&gt;=3,(COUNTIFS($C$5:$C$304,C24,$K$5:$K$304,"segunda",$H$5:$H$304,"&gt;="&amp;(H24-365),$H$5:$H$304,"&lt;="&amp;H24)+COUNTIFS($C$5:$C$304,C24,$K$5:$K$304,"sexta",$H$5:$H$304,"&gt;="&amp;(H24-365),$H$5:$H$304,"&lt;="&amp;H24))/COUNTIFS($C$5:$C$304,C24,$H$5:$H$304,"&gt;="&amp;(H24-365),$H$5:$H$304,"&lt;="&amp;H24)&gt;=0.6),"Colaborador com 60% ou mais dos atestados na segunda ou sexta (12 meses). ",""),"")&amp;IF(AND(C24&lt;&gt;"",R24="Não"),"Registro ainda não conferido no conselho. ",""))</f>
        <v/>
      </c>
      <c r="X24" s="19" t="n"/>
    </row>
    <row r="25">
      <c r="A25" s="12">
        <f>IF(C25="","",ROW()-4)</f>
        <v/>
      </c>
      <c r="B25" s="18" t="n"/>
      <c r="C25" s="15" t="n"/>
      <c r="D25" s="15" t="n"/>
      <c r="E25" s="15" t="n"/>
      <c r="F25" s="15" t="n"/>
      <c r="G25" s="15" t="n"/>
      <c r="H25" s="18" t="n"/>
      <c r="I25" s="18" t="n"/>
      <c r="J25" s="12">
        <f>IF(OR(H25="",I25=""),"",I25-H25+1)</f>
        <v/>
      </c>
      <c r="K25" s="12">
        <f>IF(H25="","",CHOOSE(WEEKDAY(H25),"domingo","segunda","terça","quarta","quinta","sexta","sábado"))</f>
        <v/>
      </c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6">
        <f>IF(C25="","",IF(AND(J25&lt;&gt;"",N(J25)&gt;15),"Passa de 15 dias: encaminhar ao INSS. ","")&amp;IF(AND(P25&lt;&gt;"",H25&lt;&gt;""),IF(COUNTIFS($P$5:$P$304,P25,$H$5:$H$304,"&gt;="&amp;(H25-90),$H$5:$H$304,"&lt;="&amp;H25)&gt;=3,"3º atestado ou mais da mesma unidade em 90 dias. ",""),"")&amp;IF(AND(C25&lt;&gt;"",H25&lt;&gt;""),IF(AND(COUNTIFS($C$5:$C$304,C25,$H$5:$H$304,"&gt;="&amp;(H25-365),$H$5:$H$304,"&lt;="&amp;H25)&gt;=3,(COUNTIFS($C$5:$C$304,C25,$K$5:$K$304,"segunda",$H$5:$H$304,"&gt;="&amp;(H25-365),$H$5:$H$304,"&lt;="&amp;H25)+COUNTIFS($C$5:$C$304,C25,$K$5:$K$304,"sexta",$H$5:$H$304,"&gt;="&amp;(H25-365),$H$5:$H$304,"&lt;="&amp;H25))/COUNTIFS($C$5:$C$304,C25,$H$5:$H$304,"&gt;="&amp;(H25-365),$H$5:$H$304,"&lt;="&amp;H25)&gt;=0.6),"Colaborador com 60% ou mais dos atestados na segunda ou sexta (12 meses). ",""),"")&amp;IF(AND(C25&lt;&gt;"",R25="Não"),"Registro ainda não conferido no conselho. ",""))</f>
        <v/>
      </c>
      <c r="X25" s="19" t="n"/>
    </row>
    <row r="26">
      <c r="A26" s="12">
        <f>IF(C26="","",ROW()-4)</f>
        <v/>
      </c>
      <c r="B26" s="18" t="n"/>
      <c r="C26" s="15" t="n"/>
      <c r="D26" s="15" t="n"/>
      <c r="E26" s="15" t="n"/>
      <c r="F26" s="15" t="n"/>
      <c r="G26" s="15" t="n"/>
      <c r="H26" s="18" t="n"/>
      <c r="I26" s="18" t="n"/>
      <c r="J26" s="12">
        <f>IF(OR(H26="",I26=""),"",I26-H26+1)</f>
        <v/>
      </c>
      <c r="K26" s="12">
        <f>IF(H26="","",CHOOSE(WEEKDAY(H26),"domingo","segunda","terça","quarta","quinta","sexta","sábado"))</f>
        <v/>
      </c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6">
        <f>IF(C26="","",IF(AND(J26&lt;&gt;"",N(J26)&gt;15),"Passa de 15 dias: encaminhar ao INSS. ","")&amp;IF(AND(P26&lt;&gt;"",H26&lt;&gt;""),IF(COUNTIFS($P$5:$P$304,P26,$H$5:$H$304,"&gt;="&amp;(H26-90),$H$5:$H$304,"&lt;="&amp;H26)&gt;=3,"3º atestado ou mais da mesma unidade em 90 dias. ",""),"")&amp;IF(AND(C26&lt;&gt;"",H26&lt;&gt;""),IF(AND(COUNTIFS($C$5:$C$304,C26,$H$5:$H$304,"&gt;="&amp;(H26-365),$H$5:$H$304,"&lt;="&amp;H26)&gt;=3,(COUNTIFS($C$5:$C$304,C26,$K$5:$K$304,"segunda",$H$5:$H$304,"&gt;="&amp;(H26-365),$H$5:$H$304,"&lt;="&amp;H26)+COUNTIFS($C$5:$C$304,C26,$K$5:$K$304,"sexta",$H$5:$H$304,"&gt;="&amp;(H26-365),$H$5:$H$304,"&lt;="&amp;H26))/COUNTIFS($C$5:$C$304,C26,$H$5:$H$304,"&gt;="&amp;(H26-365),$H$5:$H$304,"&lt;="&amp;H26)&gt;=0.6),"Colaborador com 60% ou mais dos atestados na segunda ou sexta (12 meses). ",""),"")&amp;IF(AND(C26&lt;&gt;"",R26="Não"),"Registro ainda não conferido no conselho. ",""))</f>
        <v/>
      </c>
      <c r="X26" s="19" t="n"/>
    </row>
    <row r="27">
      <c r="A27" s="12">
        <f>IF(C27="","",ROW()-4)</f>
        <v/>
      </c>
      <c r="B27" s="18" t="n"/>
      <c r="C27" s="15" t="n"/>
      <c r="D27" s="15" t="n"/>
      <c r="E27" s="15" t="n"/>
      <c r="F27" s="15" t="n"/>
      <c r="G27" s="15" t="n"/>
      <c r="H27" s="18" t="n"/>
      <c r="I27" s="18" t="n"/>
      <c r="J27" s="12">
        <f>IF(OR(H27="",I27=""),"",I27-H27+1)</f>
        <v/>
      </c>
      <c r="K27" s="12">
        <f>IF(H27="","",CHOOSE(WEEKDAY(H27),"domingo","segunda","terça","quarta","quinta","sexta","sábado"))</f>
        <v/>
      </c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6">
        <f>IF(C27="","",IF(AND(J27&lt;&gt;"",N(J27)&gt;15),"Passa de 15 dias: encaminhar ao INSS. ","")&amp;IF(AND(P27&lt;&gt;"",H27&lt;&gt;""),IF(COUNTIFS($P$5:$P$304,P27,$H$5:$H$304,"&gt;="&amp;(H27-90),$H$5:$H$304,"&lt;="&amp;H27)&gt;=3,"3º atestado ou mais da mesma unidade em 90 dias. ",""),"")&amp;IF(AND(C27&lt;&gt;"",H27&lt;&gt;""),IF(AND(COUNTIFS($C$5:$C$304,C27,$H$5:$H$304,"&gt;="&amp;(H27-365),$H$5:$H$304,"&lt;="&amp;H27)&gt;=3,(COUNTIFS($C$5:$C$304,C27,$K$5:$K$304,"segunda",$H$5:$H$304,"&gt;="&amp;(H27-365),$H$5:$H$304,"&lt;="&amp;H27)+COUNTIFS($C$5:$C$304,C27,$K$5:$K$304,"sexta",$H$5:$H$304,"&gt;="&amp;(H27-365),$H$5:$H$304,"&lt;="&amp;H27))/COUNTIFS($C$5:$C$304,C27,$H$5:$H$304,"&gt;="&amp;(H27-365),$H$5:$H$304,"&lt;="&amp;H27)&gt;=0.6),"Colaborador com 60% ou mais dos atestados na segunda ou sexta (12 meses). ",""),"")&amp;IF(AND(C27&lt;&gt;"",R27="Não"),"Registro ainda não conferido no conselho. ",""))</f>
        <v/>
      </c>
      <c r="X27" s="19" t="n"/>
    </row>
    <row r="28">
      <c r="A28" s="12">
        <f>IF(C28="","",ROW()-4)</f>
        <v/>
      </c>
      <c r="B28" s="18" t="n"/>
      <c r="C28" s="15" t="n"/>
      <c r="D28" s="15" t="n"/>
      <c r="E28" s="15" t="n"/>
      <c r="F28" s="15" t="n"/>
      <c r="G28" s="15" t="n"/>
      <c r="H28" s="18" t="n"/>
      <c r="I28" s="18" t="n"/>
      <c r="J28" s="12">
        <f>IF(OR(H28="",I28=""),"",I28-H28+1)</f>
        <v/>
      </c>
      <c r="K28" s="12">
        <f>IF(H28="","",CHOOSE(WEEKDAY(H28),"domingo","segunda","terça","quarta","quinta","sexta","sábado"))</f>
        <v/>
      </c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6">
        <f>IF(C28="","",IF(AND(J28&lt;&gt;"",N(J28)&gt;15),"Passa de 15 dias: encaminhar ao INSS. ","")&amp;IF(AND(P28&lt;&gt;"",H28&lt;&gt;""),IF(COUNTIFS($P$5:$P$304,P28,$H$5:$H$304,"&gt;="&amp;(H28-90),$H$5:$H$304,"&lt;="&amp;H28)&gt;=3,"3º atestado ou mais da mesma unidade em 90 dias. ",""),"")&amp;IF(AND(C28&lt;&gt;"",H28&lt;&gt;""),IF(AND(COUNTIFS($C$5:$C$304,C28,$H$5:$H$304,"&gt;="&amp;(H28-365),$H$5:$H$304,"&lt;="&amp;H28)&gt;=3,(COUNTIFS($C$5:$C$304,C28,$K$5:$K$304,"segunda",$H$5:$H$304,"&gt;="&amp;(H28-365),$H$5:$H$304,"&lt;="&amp;H28)+COUNTIFS($C$5:$C$304,C28,$K$5:$K$304,"sexta",$H$5:$H$304,"&gt;="&amp;(H28-365),$H$5:$H$304,"&lt;="&amp;H28))/COUNTIFS($C$5:$C$304,C28,$H$5:$H$304,"&gt;="&amp;(H28-365),$H$5:$H$304,"&lt;="&amp;H28)&gt;=0.6),"Colaborador com 60% ou mais dos atestados na segunda ou sexta (12 meses). ",""),"")&amp;IF(AND(C28&lt;&gt;"",R28="Não"),"Registro ainda não conferido no conselho. ",""))</f>
        <v/>
      </c>
      <c r="X28" s="19" t="n"/>
    </row>
    <row r="29">
      <c r="A29" s="12">
        <f>IF(C29="","",ROW()-4)</f>
        <v/>
      </c>
      <c r="B29" s="18" t="n"/>
      <c r="C29" s="15" t="n"/>
      <c r="D29" s="15" t="n"/>
      <c r="E29" s="15" t="n"/>
      <c r="F29" s="15" t="n"/>
      <c r="G29" s="15" t="n"/>
      <c r="H29" s="18" t="n"/>
      <c r="I29" s="18" t="n"/>
      <c r="J29" s="12">
        <f>IF(OR(H29="",I29=""),"",I29-H29+1)</f>
        <v/>
      </c>
      <c r="K29" s="12">
        <f>IF(H29="","",CHOOSE(WEEKDAY(H29),"domingo","segunda","terça","quarta","quinta","sexta","sábado"))</f>
        <v/>
      </c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6">
        <f>IF(C29="","",IF(AND(J29&lt;&gt;"",N(J29)&gt;15),"Passa de 15 dias: encaminhar ao INSS. ","")&amp;IF(AND(P29&lt;&gt;"",H29&lt;&gt;""),IF(COUNTIFS($P$5:$P$304,P29,$H$5:$H$304,"&gt;="&amp;(H29-90),$H$5:$H$304,"&lt;="&amp;H29)&gt;=3,"3º atestado ou mais da mesma unidade em 90 dias. ",""),"")&amp;IF(AND(C29&lt;&gt;"",H29&lt;&gt;""),IF(AND(COUNTIFS($C$5:$C$304,C29,$H$5:$H$304,"&gt;="&amp;(H29-365),$H$5:$H$304,"&lt;="&amp;H29)&gt;=3,(COUNTIFS($C$5:$C$304,C29,$K$5:$K$304,"segunda",$H$5:$H$304,"&gt;="&amp;(H29-365),$H$5:$H$304,"&lt;="&amp;H29)+COUNTIFS($C$5:$C$304,C29,$K$5:$K$304,"sexta",$H$5:$H$304,"&gt;="&amp;(H29-365),$H$5:$H$304,"&lt;="&amp;H29))/COUNTIFS($C$5:$C$304,C29,$H$5:$H$304,"&gt;="&amp;(H29-365),$H$5:$H$304,"&lt;="&amp;H29)&gt;=0.6),"Colaborador com 60% ou mais dos atestados na segunda ou sexta (12 meses). ",""),"")&amp;IF(AND(C29&lt;&gt;"",R29="Não"),"Registro ainda não conferido no conselho. ",""))</f>
        <v/>
      </c>
      <c r="X29" s="19" t="n"/>
    </row>
    <row r="30">
      <c r="A30" s="12">
        <f>IF(C30="","",ROW()-4)</f>
        <v/>
      </c>
      <c r="B30" s="18" t="n"/>
      <c r="C30" s="15" t="n"/>
      <c r="D30" s="15" t="n"/>
      <c r="E30" s="15" t="n"/>
      <c r="F30" s="15" t="n"/>
      <c r="G30" s="15" t="n"/>
      <c r="H30" s="18" t="n"/>
      <c r="I30" s="18" t="n"/>
      <c r="J30" s="12">
        <f>IF(OR(H30="",I30=""),"",I30-H30+1)</f>
        <v/>
      </c>
      <c r="K30" s="12">
        <f>IF(H30="","",CHOOSE(WEEKDAY(H30),"domingo","segunda","terça","quarta","quinta","sexta","sábado"))</f>
        <v/>
      </c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6">
        <f>IF(C30="","",IF(AND(J30&lt;&gt;"",N(J30)&gt;15),"Passa de 15 dias: encaminhar ao INSS. ","")&amp;IF(AND(P30&lt;&gt;"",H30&lt;&gt;""),IF(COUNTIFS($P$5:$P$304,P30,$H$5:$H$304,"&gt;="&amp;(H30-90),$H$5:$H$304,"&lt;="&amp;H30)&gt;=3,"3º atestado ou mais da mesma unidade em 90 dias. ",""),"")&amp;IF(AND(C30&lt;&gt;"",H30&lt;&gt;""),IF(AND(COUNTIFS($C$5:$C$304,C30,$H$5:$H$304,"&gt;="&amp;(H30-365),$H$5:$H$304,"&lt;="&amp;H30)&gt;=3,(COUNTIFS($C$5:$C$304,C30,$K$5:$K$304,"segunda",$H$5:$H$304,"&gt;="&amp;(H30-365),$H$5:$H$304,"&lt;="&amp;H30)+COUNTIFS($C$5:$C$304,C30,$K$5:$K$304,"sexta",$H$5:$H$304,"&gt;="&amp;(H30-365),$H$5:$H$304,"&lt;="&amp;H30))/COUNTIFS($C$5:$C$304,C30,$H$5:$H$304,"&gt;="&amp;(H30-365),$H$5:$H$304,"&lt;="&amp;H30)&gt;=0.6),"Colaborador com 60% ou mais dos atestados na segunda ou sexta (12 meses). ",""),"")&amp;IF(AND(C30&lt;&gt;"",R30="Não"),"Registro ainda não conferido no conselho. ",""))</f>
        <v/>
      </c>
      <c r="X30" s="19" t="n"/>
    </row>
    <row r="31">
      <c r="A31" s="12">
        <f>IF(C31="","",ROW()-4)</f>
        <v/>
      </c>
      <c r="B31" s="18" t="n"/>
      <c r="C31" s="15" t="n"/>
      <c r="D31" s="15" t="n"/>
      <c r="E31" s="15" t="n"/>
      <c r="F31" s="15" t="n"/>
      <c r="G31" s="15" t="n"/>
      <c r="H31" s="18" t="n"/>
      <c r="I31" s="18" t="n"/>
      <c r="J31" s="12">
        <f>IF(OR(H31="",I31=""),"",I31-H31+1)</f>
        <v/>
      </c>
      <c r="K31" s="12">
        <f>IF(H31="","",CHOOSE(WEEKDAY(H31),"domingo","segunda","terça","quarta","quinta","sexta","sábado"))</f>
        <v/>
      </c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6">
        <f>IF(C31="","",IF(AND(J31&lt;&gt;"",N(J31)&gt;15),"Passa de 15 dias: encaminhar ao INSS. ","")&amp;IF(AND(P31&lt;&gt;"",H31&lt;&gt;""),IF(COUNTIFS($P$5:$P$304,P31,$H$5:$H$304,"&gt;="&amp;(H31-90),$H$5:$H$304,"&lt;="&amp;H31)&gt;=3,"3º atestado ou mais da mesma unidade em 90 dias. ",""),"")&amp;IF(AND(C31&lt;&gt;"",H31&lt;&gt;""),IF(AND(COUNTIFS($C$5:$C$304,C31,$H$5:$H$304,"&gt;="&amp;(H31-365),$H$5:$H$304,"&lt;="&amp;H31)&gt;=3,(COUNTIFS($C$5:$C$304,C31,$K$5:$K$304,"segunda",$H$5:$H$304,"&gt;="&amp;(H31-365),$H$5:$H$304,"&lt;="&amp;H31)+COUNTIFS($C$5:$C$304,C31,$K$5:$K$304,"sexta",$H$5:$H$304,"&gt;="&amp;(H31-365),$H$5:$H$304,"&lt;="&amp;H31))/COUNTIFS($C$5:$C$304,C31,$H$5:$H$304,"&gt;="&amp;(H31-365),$H$5:$H$304,"&lt;="&amp;H31)&gt;=0.6),"Colaborador com 60% ou mais dos atestados na segunda ou sexta (12 meses). ",""),"")&amp;IF(AND(C31&lt;&gt;"",R31="Não"),"Registro ainda não conferido no conselho. ",""))</f>
        <v/>
      </c>
      <c r="X31" s="19" t="n"/>
    </row>
    <row r="32">
      <c r="A32" s="12">
        <f>IF(C32="","",ROW()-4)</f>
        <v/>
      </c>
      <c r="B32" s="18" t="n"/>
      <c r="C32" s="15" t="n"/>
      <c r="D32" s="15" t="n"/>
      <c r="E32" s="15" t="n"/>
      <c r="F32" s="15" t="n"/>
      <c r="G32" s="15" t="n"/>
      <c r="H32" s="18" t="n"/>
      <c r="I32" s="18" t="n"/>
      <c r="J32" s="12">
        <f>IF(OR(H32="",I32=""),"",I32-H32+1)</f>
        <v/>
      </c>
      <c r="K32" s="12">
        <f>IF(H32="","",CHOOSE(WEEKDAY(H32),"domingo","segunda","terça","quarta","quinta","sexta","sábado"))</f>
        <v/>
      </c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6">
        <f>IF(C32="","",IF(AND(J32&lt;&gt;"",N(J32)&gt;15),"Passa de 15 dias: encaminhar ao INSS. ","")&amp;IF(AND(P32&lt;&gt;"",H32&lt;&gt;""),IF(COUNTIFS($P$5:$P$304,P32,$H$5:$H$304,"&gt;="&amp;(H32-90),$H$5:$H$304,"&lt;="&amp;H32)&gt;=3,"3º atestado ou mais da mesma unidade em 90 dias. ",""),"")&amp;IF(AND(C32&lt;&gt;"",H32&lt;&gt;""),IF(AND(COUNTIFS($C$5:$C$304,C32,$H$5:$H$304,"&gt;="&amp;(H32-365),$H$5:$H$304,"&lt;="&amp;H32)&gt;=3,(COUNTIFS($C$5:$C$304,C32,$K$5:$K$304,"segunda",$H$5:$H$304,"&gt;="&amp;(H32-365),$H$5:$H$304,"&lt;="&amp;H32)+COUNTIFS($C$5:$C$304,C32,$K$5:$K$304,"sexta",$H$5:$H$304,"&gt;="&amp;(H32-365),$H$5:$H$304,"&lt;="&amp;H32))/COUNTIFS($C$5:$C$304,C32,$H$5:$H$304,"&gt;="&amp;(H32-365),$H$5:$H$304,"&lt;="&amp;H32)&gt;=0.6),"Colaborador com 60% ou mais dos atestados na segunda ou sexta (12 meses). ",""),"")&amp;IF(AND(C32&lt;&gt;"",R32="Não"),"Registro ainda não conferido no conselho. ",""))</f>
        <v/>
      </c>
      <c r="X32" s="19" t="n"/>
    </row>
    <row r="33">
      <c r="A33" s="12">
        <f>IF(C33="","",ROW()-4)</f>
        <v/>
      </c>
      <c r="B33" s="18" t="n"/>
      <c r="C33" s="15" t="n"/>
      <c r="D33" s="15" t="n"/>
      <c r="E33" s="15" t="n"/>
      <c r="F33" s="15" t="n"/>
      <c r="G33" s="15" t="n"/>
      <c r="H33" s="18" t="n"/>
      <c r="I33" s="18" t="n"/>
      <c r="J33" s="12">
        <f>IF(OR(H33="",I33=""),"",I33-H33+1)</f>
        <v/>
      </c>
      <c r="K33" s="12">
        <f>IF(H33="","",CHOOSE(WEEKDAY(H33),"domingo","segunda","terça","quarta","quinta","sexta","sábado"))</f>
        <v/>
      </c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6">
        <f>IF(C33="","",IF(AND(J33&lt;&gt;"",N(J33)&gt;15),"Passa de 15 dias: encaminhar ao INSS. ","")&amp;IF(AND(P33&lt;&gt;"",H33&lt;&gt;""),IF(COUNTIFS($P$5:$P$304,P33,$H$5:$H$304,"&gt;="&amp;(H33-90),$H$5:$H$304,"&lt;="&amp;H33)&gt;=3,"3º atestado ou mais da mesma unidade em 90 dias. ",""),"")&amp;IF(AND(C33&lt;&gt;"",H33&lt;&gt;""),IF(AND(COUNTIFS($C$5:$C$304,C33,$H$5:$H$304,"&gt;="&amp;(H33-365),$H$5:$H$304,"&lt;="&amp;H33)&gt;=3,(COUNTIFS($C$5:$C$304,C33,$K$5:$K$304,"segunda",$H$5:$H$304,"&gt;="&amp;(H33-365),$H$5:$H$304,"&lt;="&amp;H33)+COUNTIFS($C$5:$C$304,C33,$K$5:$K$304,"sexta",$H$5:$H$304,"&gt;="&amp;(H33-365),$H$5:$H$304,"&lt;="&amp;H33))/COUNTIFS($C$5:$C$304,C33,$H$5:$H$304,"&gt;="&amp;(H33-365),$H$5:$H$304,"&lt;="&amp;H33)&gt;=0.6),"Colaborador com 60% ou mais dos atestados na segunda ou sexta (12 meses). ",""),"")&amp;IF(AND(C33&lt;&gt;"",R33="Não"),"Registro ainda não conferido no conselho. ",""))</f>
        <v/>
      </c>
      <c r="X33" s="19" t="n"/>
    </row>
    <row r="34">
      <c r="A34" s="12">
        <f>IF(C34="","",ROW()-4)</f>
        <v/>
      </c>
      <c r="B34" s="18" t="n"/>
      <c r="C34" s="15" t="n"/>
      <c r="D34" s="15" t="n"/>
      <c r="E34" s="15" t="n"/>
      <c r="F34" s="15" t="n"/>
      <c r="G34" s="15" t="n"/>
      <c r="H34" s="18" t="n"/>
      <c r="I34" s="18" t="n"/>
      <c r="J34" s="12">
        <f>IF(OR(H34="",I34=""),"",I34-H34+1)</f>
        <v/>
      </c>
      <c r="K34" s="12">
        <f>IF(H34="","",CHOOSE(WEEKDAY(H34),"domingo","segunda","terça","quarta","quinta","sexta","sábado"))</f>
        <v/>
      </c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6">
        <f>IF(C34="","",IF(AND(J34&lt;&gt;"",N(J34)&gt;15),"Passa de 15 dias: encaminhar ao INSS. ","")&amp;IF(AND(P34&lt;&gt;"",H34&lt;&gt;""),IF(COUNTIFS($P$5:$P$304,P34,$H$5:$H$304,"&gt;="&amp;(H34-90),$H$5:$H$304,"&lt;="&amp;H34)&gt;=3,"3º atestado ou mais da mesma unidade em 90 dias. ",""),"")&amp;IF(AND(C34&lt;&gt;"",H34&lt;&gt;""),IF(AND(COUNTIFS($C$5:$C$304,C34,$H$5:$H$304,"&gt;="&amp;(H34-365),$H$5:$H$304,"&lt;="&amp;H34)&gt;=3,(COUNTIFS($C$5:$C$304,C34,$K$5:$K$304,"segunda",$H$5:$H$304,"&gt;="&amp;(H34-365),$H$5:$H$304,"&lt;="&amp;H34)+COUNTIFS($C$5:$C$304,C34,$K$5:$K$304,"sexta",$H$5:$H$304,"&gt;="&amp;(H34-365),$H$5:$H$304,"&lt;="&amp;H34))/COUNTIFS($C$5:$C$304,C34,$H$5:$H$304,"&gt;="&amp;(H34-365),$H$5:$H$304,"&lt;="&amp;H34)&gt;=0.6),"Colaborador com 60% ou mais dos atestados na segunda ou sexta (12 meses). ",""),"")&amp;IF(AND(C34&lt;&gt;"",R34="Não"),"Registro ainda não conferido no conselho. ",""))</f>
        <v/>
      </c>
      <c r="X34" s="19" t="n"/>
    </row>
    <row r="35">
      <c r="A35" s="12">
        <f>IF(C35="","",ROW()-4)</f>
        <v/>
      </c>
      <c r="B35" s="18" t="n"/>
      <c r="C35" s="15" t="n"/>
      <c r="D35" s="15" t="n"/>
      <c r="E35" s="15" t="n"/>
      <c r="F35" s="15" t="n"/>
      <c r="G35" s="15" t="n"/>
      <c r="H35" s="18" t="n"/>
      <c r="I35" s="18" t="n"/>
      <c r="J35" s="12">
        <f>IF(OR(H35="",I35=""),"",I35-H35+1)</f>
        <v/>
      </c>
      <c r="K35" s="12">
        <f>IF(H35="","",CHOOSE(WEEKDAY(H35),"domingo","segunda","terça","quarta","quinta","sexta","sábado"))</f>
        <v/>
      </c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6">
        <f>IF(C35="","",IF(AND(J35&lt;&gt;"",N(J35)&gt;15),"Passa de 15 dias: encaminhar ao INSS. ","")&amp;IF(AND(P35&lt;&gt;"",H35&lt;&gt;""),IF(COUNTIFS($P$5:$P$304,P35,$H$5:$H$304,"&gt;="&amp;(H35-90),$H$5:$H$304,"&lt;="&amp;H35)&gt;=3,"3º atestado ou mais da mesma unidade em 90 dias. ",""),"")&amp;IF(AND(C35&lt;&gt;"",H35&lt;&gt;""),IF(AND(COUNTIFS($C$5:$C$304,C35,$H$5:$H$304,"&gt;="&amp;(H35-365),$H$5:$H$304,"&lt;="&amp;H35)&gt;=3,(COUNTIFS($C$5:$C$304,C35,$K$5:$K$304,"segunda",$H$5:$H$304,"&gt;="&amp;(H35-365),$H$5:$H$304,"&lt;="&amp;H35)+COUNTIFS($C$5:$C$304,C35,$K$5:$K$304,"sexta",$H$5:$H$304,"&gt;="&amp;(H35-365),$H$5:$H$304,"&lt;="&amp;H35))/COUNTIFS($C$5:$C$304,C35,$H$5:$H$304,"&gt;="&amp;(H35-365),$H$5:$H$304,"&lt;="&amp;H35)&gt;=0.6),"Colaborador com 60% ou mais dos atestados na segunda ou sexta (12 meses). ",""),"")&amp;IF(AND(C35&lt;&gt;"",R35="Não"),"Registro ainda não conferido no conselho. ",""))</f>
        <v/>
      </c>
      <c r="X35" s="19" t="n"/>
    </row>
    <row r="36">
      <c r="A36" s="12">
        <f>IF(C36="","",ROW()-4)</f>
        <v/>
      </c>
      <c r="B36" s="18" t="n"/>
      <c r="C36" s="15" t="n"/>
      <c r="D36" s="15" t="n"/>
      <c r="E36" s="15" t="n"/>
      <c r="F36" s="15" t="n"/>
      <c r="G36" s="15" t="n"/>
      <c r="H36" s="18" t="n"/>
      <c r="I36" s="18" t="n"/>
      <c r="J36" s="12">
        <f>IF(OR(H36="",I36=""),"",I36-H36+1)</f>
        <v/>
      </c>
      <c r="K36" s="12">
        <f>IF(H36="","",CHOOSE(WEEKDAY(H36),"domingo","segunda","terça","quarta","quinta","sexta","sábado"))</f>
        <v/>
      </c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6">
        <f>IF(C36="","",IF(AND(J36&lt;&gt;"",N(J36)&gt;15),"Passa de 15 dias: encaminhar ao INSS. ","")&amp;IF(AND(P36&lt;&gt;"",H36&lt;&gt;""),IF(COUNTIFS($P$5:$P$304,P36,$H$5:$H$304,"&gt;="&amp;(H36-90),$H$5:$H$304,"&lt;="&amp;H36)&gt;=3,"3º atestado ou mais da mesma unidade em 90 dias. ",""),"")&amp;IF(AND(C36&lt;&gt;"",H36&lt;&gt;""),IF(AND(COUNTIFS($C$5:$C$304,C36,$H$5:$H$304,"&gt;="&amp;(H36-365),$H$5:$H$304,"&lt;="&amp;H36)&gt;=3,(COUNTIFS($C$5:$C$304,C36,$K$5:$K$304,"segunda",$H$5:$H$304,"&gt;="&amp;(H36-365),$H$5:$H$304,"&lt;="&amp;H36)+COUNTIFS($C$5:$C$304,C36,$K$5:$K$304,"sexta",$H$5:$H$304,"&gt;="&amp;(H36-365),$H$5:$H$304,"&lt;="&amp;H36))/COUNTIFS($C$5:$C$304,C36,$H$5:$H$304,"&gt;="&amp;(H36-365),$H$5:$H$304,"&lt;="&amp;H36)&gt;=0.6),"Colaborador com 60% ou mais dos atestados na segunda ou sexta (12 meses). ",""),"")&amp;IF(AND(C36&lt;&gt;"",R36="Não"),"Registro ainda não conferido no conselho. ",""))</f>
        <v/>
      </c>
      <c r="X36" s="19" t="n"/>
    </row>
    <row r="37">
      <c r="A37" s="12">
        <f>IF(C37="","",ROW()-4)</f>
        <v/>
      </c>
      <c r="B37" s="18" t="n"/>
      <c r="C37" s="15" t="n"/>
      <c r="D37" s="15" t="n"/>
      <c r="E37" s="15" t="n"/>
      <c r="F37" s="15" t="n"/>
      <c r="G37" s="15" t="n"/>
      <c r="H37" s="18" t="n"/>
      <c r="I37" s="18" t="n"/>
      <c r="J37" s="12">
        <f>IF(OR(H37="",I37=""),"",I37-H37+1)</f>
        <v/>
      </c>
      <c r="K37" s="12">
        <f>IF(H37="","",CHOOSE(WEEKDAY(H37),"domingo","segunda","terça","quarta","quinta","sexta","sábado"))</f>
        <v/>
      </c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6">
        <f>IF(C37="","",IF(AND(J37&lt;&gt;"",N(J37)&gt;15),"Passa de 15 dias: encaminhar ao INSS. ","")&amp;IF(AND(P37&lt;&gt;"",H37&lt;&gt;""),IF(COUNTIFS($P$5:$P$304,P37,$H$5:$H$304,"&gt;="&amp;(H37-90),$H$5:$H$304,"&lt;="&amp;H37)&gt;=3,"3º atestado ou mais da mesma unidade em 90 dias. ",""),"")&amp;IF(AND(C37&lt;&gt;"",H37&lt;&gt;""),IF(AND(COUNTIFS($C$5:$C$304,C37,$H$5:$H$304,"&gt;="&amp;(H37-365),$H$5:$H$304,"&lt;="&amp;H37)&gt;=3,(COUNTIFS($C$5:$C$304,C37,$K$5:$K$304,"segunda",$H$5:$H$304,"&gt;="&amp;(H37-365),$H$5:$H$304,"&lt;="&amp;H37)+COUNTIFS($C$5:$C$304,C37,$K$5:$K$304,"sexta",$H$5:$H$304,"&gt;="&amp;(H37-365),$H$5:$H$304,"&lt;="&amp;H37))/COUNTIFS($C$5:$C$304,C37,$H$5:$H$304,"&gt;="&amp;(H37-365),$H$5:$H$304,"&lt;="&amp;H37)&gt;=0.6),"Colaborador com 60% ou mais dos atestados na segunda ou sexta (12 meses). ",""),"")&amp;IF(AND(C37&lt;&gt;"",R37="Não"),"Registro ainda não conferido no conselho. ",""))</f>
        <v/>
      </c>
      <c r="X37" s="19" t="n"/>
    </row>
    <row r="38">
      <c r="A38" s="12">
        <f>IF(C38="","",ROW()-4)</f>
        <v/>
      </c>
      <c r="B38" s="18" t="n"/>
      <c r="C38" s="15" t="n"/>
      <c r="D38" s="15" t="n"/>
      <c r="E38" s="15" t="n"/>
      <c r="F38" s="15" t="n"/>
      <c r="G38" s="15" t="n"/>
      <c r="H38" s="18" t="n"/>
      <c r="I38" s="18" t="n"/>
      <c r="J38" s="12">
        <f>IF(OR(H38="",I38=""),"",I38-H38+1)</f>
        <v/>
      </c>
      <c r="K38" s="12">
        <f>IF(H38="","",CHOOSE(WEEKDAY(H38),"domingo","segunda","terça","quarta","quinta","sexta","sábado"))</f>
        <v/>
      </c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6">
        <f>IF(C38="","",IF(AND(J38&lt;&gt;"",N(J38)&gt;15),"Passa de 15 dias: encaminhar ao INSS. ","")&amp;IF(AND(P38&lt;&gt;"",H38&lt;&gt;""),IF(COUNTIFS($P$5:$P$304,P38,$H$5:$H$304,"&gt;="&amp;(H38-90),$H$5:$H$304,"&lt;="&amp;H38)&gt;=3,"3º atestado ou mais da mesma unidade em 90 dias. ",""),"")&amp;IF(AND(C38&lt;&gt;"",H38&lt;&gt;""),IF(AND(COUNTIFS($C$5:$C$304,C38,$H$5:$H$304,"&gt;="&amp;(H38-365),$H$5:$H$304,"&lt;="&amp;H38)&gt;=3,(COUNTIFS($C$5:$C$304,C38,$K$5:$K$304,"segunda",$H$5:$H$304,"&gt;="&amp;(H38-365),$H$5:$H$304,"&lt;="&amp;H38)+COUNTIFS($C$5:$C$304,C38,$K$5:$K$304,"sexta",$H$5:$H$304,"&gt;="&amp;(H38-365),$H$5:$H$304,"&lt;="&amp;H38))/COUNTIFS($C$5:$C$304,C38,$H$5:$H$304,"&gt;="&amp;(H38-365),$H$5:$H$304,"&lt;="&amp;H38)&gt;=0.6),"Colaborador com 60% ou mais dos atestados na segunda ou sexta (12 meses). ",""),"")&amp;IF(AND(C38&lt;&gt;"",R38="Não"),"Registro ainda não conferido no conselho. ",""))</f>
        <v/>
      </c>
      <c r="X38" s="19" t="n"/>
    </row>
    <row r="39">
      <c r="A39" s="12">
        <f>IF(C39="","",ROW()-4)</f>
        <v/>
      </c>
      <c r="B39" s="18" t="n"/>
      <c r="C39" s="15" t="n"/>
      <c r="D39" s="15" t="n"/>
      <c r="E39" s="15" t="n"/>
      <c r="F39" s="15" t="n"/>
      <c r="G39" s="15" t="n"/>
      <c r="H39" s="18" t="n"/>
      <c r="I39" s="18" t="n"/>
      <c r="J39" s="12">
        <f>IF(OR(H39="",I39=""),"",I39-H39+1)</f>
        <v/>
      </c>
      <c r="K39" s="12">
        <f>IF(H39="","",CHOOSE(WEEKDAY(H39),"domingo","segunda","terça","quarta","quinta","sexta","sábado"))</f>
        <v/>
      </c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6">
        <f>IF(C39="","",IF(AND(J39&lt;&gt;"",N(J39)&gt;15),"Passa de 15 dias: encaminhar ao INSS. ","")&amp;IF(AND(P39&lt;&gt;"",H39&lt;&gt;""),IF(COUNTIFS($P$5:$P$304,P39,$H$5:$H$304,"&gt;="&amp;(H39-90),$H$5:$H$304,"&lt;="&amp;H39)&gt;=3,"3º atestado ou mais da mesma unidade em 90 dias. ",""),"")&amp;IF(AND(C39&lt;&gt;"",H39&lt;&gt;""),IF(AND(COUNTIFS($C$5:$C$304,C39,$H$5:$H$304,"&gt;="&amp;(H39-365),$H$5:$H$304,"&lt;="&amp;H39)&gt;=3,(COUNTIFS($C$5:$C$304,C39,$K$5:$K$304,"segunda",$H$5:$H$304,"&gt;="&amp;(H39-365),$H$5:$H$304,"&lt;="&amp;H39)+COUNTIFS($C$5:$C$304,C39,$K$5:$K$304,"sexta",$H$5:$H$304,"&gt;="&amp;(H39-365),$H$5:$H$304,"&lt;="&amp;H39))/COUNTIFS($C$5:$C$304,C39,$H$5:$H$304,"&gt;="&amp;(H39-365),$H$5:$H$304,"&lt;="&amp;H39)&gt;=0.6),"Colaborador com 60% ou mais dos atestados na segunda ou sexta (12 meses). ",""),"")&amp;IF(AND(C39&lt;&gt;"",R39="Não"),"Registro ainda não conferido no conselho. ",""))</f>
        <v/>
      </c>
      <c r="X39" s="19" t="n"/>
    </row>
    <row r="40">
      <c r="A40" s="12">
        <f>IF(C40="","",ROW()-4)</f>
        <v/>
      </c>
      <c r="B40" s="18" t="n"/>
      <c r="C40" s="15" t="n"/>
      <c r="D40" s="15" t="n"/>
      <c r="E40" s="15" t="n"/>
      <c r="F40" s="15" t="n"/>
      <c r="G40" s="15" t="n"/>
      <c r="H40" s="18" t="n"/>
      <c r="I40" s="18" t="n"/>
      <c r="J40" s="12">
        <f>IF(OR(H40="",I40=""),"",I40-H40+1)</f>
        <v/>
      </c>
      <c r="K40" s="12">
        <f>IF(H40="","",CHOOSE(WEEKDAY(H40),"domingo","segunda","terça","quarta","quinta","sexta","sábado"))</f>
        <v/>
      </c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6">
        <f>IF(C40="","",IF(AND(J40&lt;&gt;"",N(J40)&gt;15),"Passa de 15 dias: encaminhar ao INSS. ","")&amp;IF(AND(P40&lt;&gt;"",H40&lt;&gt;""),IF(COUNTIFS($P$5:$P$304,P40,$H$5:$H$304,"&gt;="&amp;(H40-90),$H$5:$H$304,"&lt;="&amp;H40)&gt;=3,"3º atestado ou mais da mesma unidade em 90 dias. ",""),"")&amp;IF(AND(C40&lt;&gt;"",H40&lt;&gt;""),IF(AND(COUNTIFS($C$5:$C$304,C40,$H$5:$H$304,"&gt;="&amp;(H40-365),$H$5:$H$304,"&lt;="&amp;H40)&gt;=3,(COUNTIFS($C$5:$C$304,C40,$K$5:$K$304,"segunda",$H$5:$H$304,"&gt;="&amp;(H40-365),$H$5:$H$304,"&lt;="&amp;H40)+COUNTIFS($C$5:$C$304,C40,$K$5:$K$304,"sexta",$H$5:$H$304,"&gt;="&amp;(H40-365),$H$5:$H$304,"&lt;="&amp;H40))/COUNTIFS($C$5:$C$304,C40,$H$5:$H$304,"&gt;="&amp;(H40-365),$H$5:$H$304,"&lt;="&amp;H40)&gt;=0.6),"Colaborador com 60% ou mais dos atestados na segunda ou sexta (12 meses). ",""),"")&amp;IF(AND(C40&lt;&gt;"",R40="Não"),"Registro ainda não conferido no conselho. ",""))</f>
        <v/>
      </c>
      <c r="X40" s="19" t="n"/>
    </row>
    <row r="41">
      <c r="A41" s="12">
        <f>IF(C41="","",ROW()-4)</f>
        <v/>
      </c>
      <c r="B41" s="18" t="n"/>
      <c r="C41" s="15" t="n"/>
      <c r="D41" s="15" t="n"/>
      <c r="E41" s="15" t="n"/>
      <c r="F41" s="15" t="n"/>
      <c r="G41" s="15" t="n"/>
      <c r="H41" s="18" t="n"/>
      <c r="I41" s="18" t="n"/>
      <c r="J41" s="12">
        <f>IF(OR(H41="",I41=""),"",I41-H41+1)</f>
        <v/>
      </c>
      <c r="K41" s="12">
        <f>IF(H41="","",CHOOSE(WEEKDAY(H41),"domingo","segunda","terça","quarta","quinta","sexta","sábado"))</f>
        <v/>
      </c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6">
        <f>IF(C41="","",IF(AND(J41&lt;&gt;"",N(J41)&gt;15),"Passa de 15 dias: encaminhar ao INSS. ","")&amp;IF(AND(P41&lt;&gt;"",H41&lt;&gt;""),IF(COUNTIFS($P$5:$P$304,P41,$H$5:$H$304,"&gt;="&amp;(H41-90),$H$5:$H$304,"&lt;="&amp;H41)&gt;=3,"3º atestado ou mais da mesma unidade em 90 dias. ",""),"")&amp;IF(AND(C41&lt;&gt;"",H41&lt;&gt;""),IF(AND(COUNTIFS($C$5:$C$304,C41,$H$5:$H$304,"&gt;="&amp;(H41-365),$H$5:$H$304,"&lt;="&amp;H41)&gt;=3,(COUNTIFS($C$5:$C$304,C41,$K$5:$K$304,"segunda",$H$5:$H$304,"&gt;="&amp;(H41-365),$H$5:$H$304,"&lt;="&amp;H41)+COUNTIFS($C$5:$C$304,C41,$K$5:$K$304,"sexta",$H$5:$H$304,"&gt;="&amp;(H41-365),$H$5:$H$304,"&lt;="&amp;H41))/COUNTIFS($C$5:$C$304,C41,$H$5:$H$304,"&gt;="&amp;(H41-365),$H$5:$H$304,"&lt;="&amp;H41)&gt;=0.6),"Colaborador com 60% ou mais dos atestados na segunda ou sexta (12 meses). ",""),"")&amp;IF(AND(C41&lt;&gt;"",R41="Não"),"Registro ainda não conferido no conselho. ",""))</f>
        <v/>
      </c>
      <c r="X41" s="19" t="n"/>
    </row>
    <row r="42">
      <c r="A42" s="12">
        <f>IF(C42="","",ROW()-4)</f>
        <v/>
      </c>
      <c r="B42" s="18" t="n"/>
      <c r="C42" s="15" t="n"/>
      <c r="D42" s="15" t="n"/>
      <c r="E42" s="15" t="n"/>
      <c r="F42" s="15" t="n"/>
      <c r="G42" s="15" t="n"/>
      <c r="H42" s="18" t="n"/>
      <c r="I42" s="18" t="n"/>
      <c r="J42" s="12">
        <f>IF(OR(H42="",I42=""),"",I42-H42+1)</f>
        <v/>
      </c>
      <c r="K42" s="12">
        <f>IF(H42="","",CHOOSE(WEEKDAY(H42),"domingo","segunda","terça","quarta","quinta","sexta","sábado"))</f>
        <v/>
      </c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6">
        <f>IF(C42="","",IF(AND(J42&lt;&gt;"",N(J42)&gt;15),"Passa de 15 dias: encaminhar ao INSS. ","")&amp;IF(AND(P42&lt;&gt;"",H42&lt;&gt;""),IF(COUNTIFS($P$5:$P$304,P42,$H$5:$H$304,"&gt;="&amp;(H42-90),$H$5:$H$304,"&lt;="&amp;H42)&gt;=3,"3º atestado ou mais da mesma unidade em 90 dias. ",""),"")&amp;IF(AND(C42&lt;&gt;"",H42&lt;&gt;""),IF(AND(COUNTIFS($C$5:$C$304,C42,$H$5:$H$304,"&gt;="&amp;(H42-365),$H$5:$H$304,"&lt;="&amp;H42)&gt;=3,(COUNTIFS($C$5:$C$304,C42,$K$5:$K$304,"segunda",$H$5:$H$304,"&gt;="&amp;(H42-365),$H$5:$H$304,"&lt;="&amp;H42)+COUNTIFS($C$5:$C$304,C42,$K$5:$K$304,"sexta",$H$5:$H$304,"&gt;="&amp;(H42-365),$H$5:$H$304,"&lt;="&amp;H42))/COUNTIFS($C$5:$C$304,C42,$H$5:$H$304,"&gt;="&amp;(H42-365),$H$5:$H$304,"&lt;="&amp;H42)&gt;=0.6),"Colaborador com 60% ou mais dos atestados na segunda ou sexta (12 meses). ",""),"")&amp;IF(AND(C42&lt;&gt;"",R42="Não"),"Registro ainda não conferido no conselho. ",""))</f>
        <v/>
      </c>
      <c r="X42" s="19" t="n"/>
    </row>
    <row r="43">
      <c r="A43" s="12">
        <f>IF(C43="","",ROW()-4)</f>
        <v/>
      </c>
      <c r="B43" s="18" t="n"/>
      <c r="C43" s="15" t="n"/>
      <c r="D43" s="15" t="n"/>
      <c r="E43" s="15" t="n"/>
      <c r="F43" s="15" t="n"/>
      <c r="G43" s="15" t="n"/>
      <c r="H43" s="18" t="n"/>
      <c r="I43" s="18" t="n"/>
      <c r="J43" s="12">
        <f>IF(OR(H43="",I43=""),"",I43-H43+1)</f>
        <v/>
      </c>
      <c r="K43" s="12">
        <f>IF(H43="","",CHOOSE(WEEKDAY(H43),"domingo","segunda","terça","quarta","quinta","sexta","sábado"))</f>
        <v/>
      </c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6">
        <f>IF(C43="","",IF(AND(J43&lt;&gt;"",N(J43)&gt;15),"Passa de 15 dias: encaminhar ao INSS. ","")&amp;IF(AND(P43&lt;&gt;"",H43&lt;&gt;""),IF(COUNTIFS($P$5:$P$304,P43,$H$5:$H$304,"&gt;="&amp;(H43-90),$H$5:$H$304,"&lt;="&amp;H43)&gt;=3,"3º atestado ou mais da mesma unidade em 90 dias. ",""),"")&amp;IF(AND(C43&lt;&gt;"",H43&lt;&gt;""),IF(AND(COUNTIFS($C$5:$C$304,C43,$H$5:$H$304,"&gt;="&amp;(H43-365),$H$5:$H$304,"&lt;="&amp;H43)&gt;=3,(COUNTIFS($C$5:$C$304,C43,$K$5:$K$304,"segunda",$H$5:$H$304,"&gt;="&amp;(H43-365),$H$5:$H$304,"&lt;="&amp;H43)+COUNTIFS($C$5:$C$304,C43,$K$5:$K$304,"sexta",$H$5:$H$304,"&gt;="&amp;(H43-365),$H$5:$H$304,"&lt;="&amp;H43))/COUNTIFS($C$5:$C$304,C43,$H$5:$H$304,"&gt;="&amp;(H43-365),$H$5:$H$304,"&lt;="&amp;H43)&gt;=0.6),"Colaborador com 60% ou mais dos atestados na segunda ou sexta (12 meses). ",""),"")&amp;IF(AND(C43&lt;&gt;"",R43="Não"),"Registro ainda não conferido no conselho. ",""))</f>
        <v/>
      </c>
      <c r="X43" s="19" t="n"/>
    </row>
    <row r="44">
      <c r="A44" s="12">
        <f>IF(C44="","",ROW()-4)</f>
        <v/>
      </c>
      <c r="B44" s="18" t="n"/>
      <c r="C44" s="15" t="n"/>
      <c r="D44" s="15" t="n"/>
      <c r="E44" s="15" t="n"/>
      <c r="F44" s="15" t="n"/>
      <c r="G44" s="15" t="n"/>
      <c r="H44" s="18" t="n"/>
      <c r="I44" s="18" t="n"/>
      <c r="J44" s="12">
        <f>IF(OR(H44="",I44=""),"",I44-H44+1)</f>
        <v/>
      </c>
      <c r="K44" s="12">
        <f>IF(H44="","",CHOOSE(WEEKDAY(H44),"domingo","segunda","terça","quarta","quinta","sexta","sábado"))</f>
        <v/>
      </c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6">
        <f>IF(C44="","",IF(AND(J44&lt;&gt;"",N(J44)&gt;15),"Passa de 15 dias: encaminhar ao INSS. ","")&amp;IF(AND(P44&lt;&gt;"",H44&lt;&gt;""),IF(COUNTIFS($P$5:$P$304,P44,$H$5:$H$304,"&gt;="&amp;(H44-90),$H$5:$H$304,"&lt;="&amp;H44)&gt;=3,"3º atestado ou mais da mesma unidade em 90 dias. ",""),"")&amp;IF(AND(C44&lt;&gt;"",H44&lt;&gt;""),IF(AND(COUNTIFS($C$5:$C$304,C44,$H$5:$H$304,"&gt;="&amp;(H44-365),$H$5:$H$304,"&lt;="&amp;H44)&gt;=3,(COUNTIFS($C$5:$C$304,C44,$K$5:$K$304,"segunda",$H$5:$H$304,"&gt;="&amp;(H44-365),$H$5:$H$304,"&lt;="&amp;H44)+COUNTIFS($C$5:$C$304,C44,$K$5:$K$304,"sexta",$H$5:$H$304,"&gt;="&amp;(H44-365),$H$5:$H$304,"&lt;="&amp;H44))/COUNTIFS($C$5:$C$304,C44,$H$5:$H$304,"&gt;="&amp;(H44-365),$H$5:$H$304,"&lt;="&amp;H44)&gt;=0.6),"Colaborador com 60% ou mais dos atestados na segunda ou sexta (12 meses). ",""),"")&amp;IF(AND(C44&lt;&gt;"",R44="Não"),"Registro ainda não conferido no conselho. ",""))</f>
        <v/>
      </c>
      <c r="X44" s="19" t="n"/>
    </row>
    <row r="45">
      <c r="A45" s="12">
        <f>IF(C45="","",ROW()-4)</f>
        <v/>
      </c>
      <c r="B45" s="18" t="n"/>
      <c r="C45" s="15" t="n"/>
      <c r="D45" s="15" t="n"/>
      <c r="E45" s="15" t="n"/>
      <c r="F45" s="15" t="n"/>
      <c r="G45" s="15" t="n"/>
      <c r="H45" s="18" t="n"/>
      <c r="I45" s="18" t="n"/>
      <c r="J45" s="12">
        <f>IF(OR(H45="",I45=""),"",I45-H45+1)</f>
        <v/>
      </c>
      <c r="K45" s="12">
        <f>IF(H45="","",CHOOSE(WEEKDAY(H45),"domingo","segunda","terça","quarta","quinta","sexta","sábado"))</f>
        <v/>
      </c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6">
        <f>IF(C45="","",IF(AND(J45&lt;&gt;"",N(J45)&gt;15),"Passa de 15 dias: encaminhar ao INSS. ","")&amp;IF(AND(P45&lt;&gt;"",H45&lt;&gt;""),IF(COUNTIFS($P$5:$P$304,P45,$H$5:$H$304,"&gt;="&amp;(H45-90),$H$5:$H$304,"&lt;="&amp;H45)&gt;=3,"3º atestado ou mais da mesma unidade em 90 dias. ",""),"")&amp;IF(AND(C45&lt;&gt;"",H45&lt;&gt;""),IF(AND(COUNTIFS($C$5:$C$304,C45,$H$5:$H$304,"&gt;="&amp;(H45-365),$H$5:$H$304,"&lt;="&amp;H45)&gt;=3,(COUNTIFS($C$5:$C$304,C45,$K$5:$K$304,"segunda",$H$5:$H$304,"&gt;="&amp;(H45-365),$H$5:$H$304,"&lt;="&amp;H45)+COUNTIFS($C$5:$C$304,C45,$K$5:$K$304,"sexta",$H$5:$H$304,"&gt;="&amp;(H45-365),$H$5:$H$304,"&lt;="&amp;H45))/COUNTIFS($C$5:$C$304,C45,$H$5:$H$304,"&gt;="&amp;(H45-365),$H$5:$H$304,"&lt;="&amp;H45)&gt;=0.6),"Colaborador com 60% ou mais dos atestados na segunda ou sexta (12 meses). ",""),"")&amp;IF(AND(C45&lt;&gt;"",R45="Não"),"Registro ainda não conferido no conselho. ",""))</f>
        <v/>
      </c>
      <c r="X45" s="19" t="n"/>
    </row>
    <row r="46">
      <c r="A46" s="12">
        <f>IF(C46="","",ROW()-4)</f>
        <v/>
      </c>
      <c r="B46" s="18" t="n"/>
      <c r="C46" s="15" t="n"/>
      <c r="D46" s="15" t="n"/>
      <c r="E46" s="15" t="n"/>
      <c r="F46" s="15" t="n"/>
      <c r="G46" s="15" t="n"/>
      <c r="H46" s="18" t="n"/>
      <c r="I46" s="18" t="n"/>
      <c r="J46" s="12">
        <f>IF(OR(H46="",I46=""),"",I46-H46+1)</f>
        <v/>
      </c>
      <c r="K46" s="12">
        <f>IF(H46="","",CHOOSE(WEEKDAY(H46),"domingo","segunda","terça","quarta","quinta","sexta","sábado"))</f>
        <v/>
      </c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6">
        <f>IF(C46="","",IF(AND(J46&lt;&gt;"",N(J46)&gt;15),"Passa de 15 dias: encaminhar ao INSS. ","")&amp;IF(AND(P46&lt;&gt;"",H46&lt;&gt;""),IF(COUNTIFS($P$5:$P$304,P46,$H$5:$H$304,"&gt;="&amp;(H46-90),$H$5:$H$304,"&lt;="&amp;H46)&gt;=3,"3º atestado ou mais da mesma unidade em 90 dias. ",""),"")&amp;IF(AND(C46&lt;&gt;"",H46&lt;&gt;""),IF(AND(COUNTIFS($C$5:$C$304,C46,$H$5:$H$304,"&gt;="&amp;(H46-365),$H$5:$H$304,"&lt;="&amp;H46)&gt;=3,(COUNTIFS($C$5:$C$304,C46,$K$5:$K$304,"segunda",$H$5:$H$304,"&gt;="&amp;(H46-365),$H$5:$H$304,"&lt;="&amp;H46)+COUNTIFS($C$5:$C$304,C46,$K$5:$K$304,"sexta",$H$5:$H$304,"&gt;="&amp;(H46-365),$H$5:$H$304,"&lt;="&amp;H46))/COUNTIFS($C$5:$C$304,C46,$H$5:$H$304,"&gt;="&amp;(H46-365),$H$5:$H$304,"&lt;="&amp;H46)&gt;=0.6),"Colaborador com 60% ou mais dos atestados na segunda ou sexta (12 meses). ",""),"")&amp;IF(AND(C46&lt;&gt;"",R46="Não"),"Registro ainda não conferido no conselho. ",""))</f>
        <v/>
      </c>
      <c r="X46" s="19" t="n"/>
    </row>
    <row r="47">
      <c r="A47" s="12">
        <f>IF(C47="","",ROW()-4)</f>
        <v/>
      </c>
      <c r="B47" s="18" t="n"/>
      <c r="C47" s="15" t="n"/>
      <c r="D47" s="15" t="n"/>
      <c r="E47" s="15" t="n"/>
      <c r="F47" s="15" t="n"/>
      <c r="G47" s="15" t="n"/>
      <c r="H47" s="18" t="n"/>
      <c r="I47" s="18" t="n"/>
      <c r="J47" s="12">
        <f>IF(OR(H47="",I47=""),"",I47-H47+1)</f>
        <v/>
      </c>
      <c r="K47" s="12">
        <f>IF(H47="","",CHOOSE(WEEKDAY(H47),"domingo","segunda","terça","quarta","quinta","sexta","sábado"))</f>
        <v/>
      </c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6">
        <f>IF(C47="","",IF(AND(J47&lt;&gt;"",N(J47)&gt;15),"Passa de 15 dias: encaminhar ao INSS. ","")&amp;IF(AND(P47&lt;&gt;"",H47&lt;&gt;""),IF(COUNTIFS($P$5:$P$304,P47,$H$5:$H$304,"&gt;="&amp;(H47-90),$H$5:$H$304,"&lt;="&amp;H47)&gt;=3,"3º atestado ou mais da mesma unidade em 90 dias. ",""),"")&amp;IF(AND(C47&lt;&gt;"",H47&lt;&gt;""),IF(AND(COUNTIFS($C$5:$C$304,C47,$H$5:$H$304,"&gt;="&amp;(H47-365),$H$5:$H$304,"&lt;="&amp;H47)&gt;=3,(COUNTIFS($C$5:$C$304,C47,$K$5:$K$304,"segunda",$H$5:$H$304,"&gt;="&amp;(H47-365),$H$5:$H$304,"&lt;="&amp;H47)+COUNTIFS($C$5:$C$304,C47,$K$5:$K$304,"sexta",$H$5:$H$304,"&gt;="&amp;(H47-365),$H$5:$H$304,"&lt;="&amp;H47))/COUNTIFS($C$5:$C$304,C47,$H$5:$H$304,"&gt;="&amp;(H47-365),$H$5:$H$304,"&lt;="&amp;H47)&gt;=0.6),"Colaborador com 60% ou mais dos atestados na segunda ou sexta (12 meses). ",""),"")&amp;IF(AND(C47&lt;&gt;"",R47="Não"),"Registro ainda não conferido no conselho. ",""))</f>
        <v/>
      </c>
      <c r="X47" s="19" t="n"/>
    </row>
    <row r="48">
      <c r="A48" s="12">
        <f>IF(C48="","",ROW()-4)</f>
        <v/>
      </c>
      <c r="B48" s="18" t="n"/>
      <c r="C48" s="15" t="n"/>
      <c r="D48" s="15" t="n"/>
      <c r="E48" s="15" t="n"/>
      <c r="F48" s="15" t="n"/>
      <c r="G48" s="15" t="n"/>
      <c r="H48" s="18" t="n"/>
      <c r="I48" s="18" t="n"/>
      <c r="J48" s="12">
        <f>IF(OR(H48="",I48=""),"",I48-H48+1)</f>
        <v/>
      </c>
      <c r="K48" s="12">
        <f>IF(H48="","",CHOOSE(WEEKDAY(H48),"domingo","segunda","terça","quarta","quinta","sexta","sábado"))</f>
        <v/>
      </c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6">
        <f>IF(C48="","",IF(AND(J48&lt;&gt;"",N(J48)&gt;15),"Passa de 15 dias: encaminhar ao INSS. ","")&amp;IF(AND(P48&lt;&gt;"",H48&lt;&gt;""),IF(COUNTIFS($P$5:$P$304,P48,$H$5:$H$304,"&gt;="&amp;(H48-90),$H$5:$H$304,"&lt;="&amp;H48)&gt;=3,"3º atestado ou mais da mesma unidade em 90 dias. ",""),"")&amp;IF(AND(C48&lt;&gt;"",H48&lt;&gt;""),IF(AND(COUNTIFS($C$5:$C$304,C48,$H$5:$H$304,"&gt;="&amp;(H48-365),$H$5:$H$304,"&lt;="&amp;H48)&gt;=3,(COUNTIFS($C$5:$C$304,C48,$K$5:$K$304,"segunda",$H$5:$H$304,"&gt;="&amp;(H48-365),$H$5:$H$304,"&lt;="&amp;H48)+COUNTIFS($C$5:$C$304,C48,$K$5:$K$304,"sexta",$H$5:$H$304,"&gt;="&amp;(H48-365),$H$5:$H$304,"&lt;="&amp;H48))/COUNTIFS($C$5:$C$304,C48,$H$5:$H$304,"&gt;="&amp;(H48-365),$H$5:$H$304,"&lt;="&amp;H48)&gt;=0.6),"Colaborador com 60% ou mais dos atestados na segunda ou sexta (12 meses). ",""),"")&amp;IF(AND(C48&lt;&gt;"",R48="Não"),"Registro ainda não conferido no conselho. ",""))</f>
        <v/>
      </c>
      <c r="X48" s="19" t="n"/>
    </row>
    <row r="49">
      <c r="A49" s="12">
        <f>IF(C49="","",ROW()-4)</f>
        <v/>
      </c>
      <c r="B49" s="18" t="n"/>
      <c r="C49" s="15" t="n"/>
      <c r="D49" s="15" t="n"/>
      <c r="E49" s="15" t="n"/>
      <c r="F49" s="15" t="n"/>
      <c r="G49" s="15" t="n"/>
      <c r="H49" s="18" t="n"/>
      <c r="I49" s="18" t="n"/>
      <c r="J49" s="12">
        <f>IF(OR(H49="",I49=""),"",I49-H49+1)</f>
        <v/>
      </c>
      <c r="K49" s="12">
        <f>IF(H49="","",CHOOSE(WEEKDAY(H49),"domingo","segunda","terça","quarta","quinta","sexta","sábado"))</f>
        <v/>
      </c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5" t="n"/>
      <c r="V49" s="15" t="n"/>
      <c r="W49" s="16">
        <f>IF(C49="","",IF(AND(J49&lt;&gt;"",N(J49)&gt;15),"Passa de 15 dias: encaminhar ao INSS. ","")&amp;IF(AND(P49&lt;&gt;"",H49&lt;&gt;""),IF(COUNTIFS($P$5:$P$304,P49,$H$5:$H$304,"&gt;="&amp;(H49-90),$H$5:$H$304,"&lt;="&amp;H49)&gt;=3,"3º atestado ou mais da mesma unidade em 90 dias. ",""),"")&amp;IF(AND(C49&lt;&gt;"",H49&lt;&gt;""),IF(AND(COUNTIFS($C$5:$C$304,C49,$H$5:$H$304,"&gt;="&amp;(H49-365),$H$5:$H$304,"&lt;="&amp;H49)&gt;=3,(COUNTIFS($C$5:$C$304,C49,$K$5:$K$304,"segunda",$H$5:$H$304,"&gt;="&amp;(H49-365),$H$5:$H$304,"&lt;="&amp;H49)+COUNTIFS($C$5:$C$304,C49,$K$5:$K$304,"sexta",$H$5:$H$304,"&gt;="&amp;(H49-365),$H$5:$H$304,"&lt;="&amp;H49))/COUNTIFS($C$5:$C$304,C49,$H$5:$H$304,"&gt;="&amp;(H49-365),$H$5:$H$304,"&lt;="&amp;H49)&gt;=0.6),"Colaborador com 60% ou mais dos atestados na segunda ou sexta (12 meses). ",""),"")&amp;IF(AND(C49&lt;&gt;"",R49="Não"),"Registro ainda não conferido no conselho. ",""))</f>
        <v/>
      </c>
      <c r="X49" s="19" t="n"/>
    </row>
    <row r="50">
      <c r="A50" s="12">
        <f>IF(C50="","",ROW()-4)</f>
        <v/>
      </c>
      <c r="B50" s="18" t="n"/>
      <c r="C50" s="15" t="n"/>
      <c r="D50" s="15" t="n"/>
      <c r="E50" s="15" t="n"/>
      <c r="F50" s="15" t="n"/>
      <c r="G50" s="15" t="n"/>
      <c r="H50" s="18" t="n"/>
      <c r="I50" s="18" t="n"/>
      <c r="J50" s="12">
        <f>IF(OR(H50="",I50=""),"",I50-H50+1)</f>
        <v/>
      </c>
      <c r="K50" s="12">
        <f>IF(H50="","",CHOOSE(WEEKDAY(H50),"domingo","segunda","terça","quarta","quinta","sexta","sábado"))</f>
        <v/>
      </c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6">
        <f>IF(C50="","",IF(AND(J50&lt;&gt;"",N(J50)&gt;15),"Passa de 15 dias: encaminhar ao INSS. ","")&amp;IF(AND(P50&lt;&gt;"",H50&lt;&gt;""),IF(COUNTIFS($P$5:$P$304,P50,$H$5:$H$304,"&gt;="&amp;(H50-90),$H$5:$H$304,"&lt;="&amp;H50)&gt;=3,"3º atestado ou mais da mesma unidade em 90 dias. ",""),"")&amp;IF(AND(C50&lt;&gt;"",H50&lt;&gt;""),IF(AND(COUNTIFS($C$5:$C$304,C50,$H$5:$H$304,"&gt;="&amp;(H50-365),$H$5:$H$304,"&lt;="&amp;H50)&gt;=3,(COUNTIFS($C$5:$C$304,C50,$K$5:$K$304,"segunda",$H$5:$H$304,"&gt;="&amp;(H50-365),$H$5:$H$304,"&lt;="&amp;H50)+COUNTIFS($C$5:$C$304,C50,$K$5:$K$304,"sexta",$H$5:$H$304,"&gt;="&amp;(H50-365),$H$5:$H$304,"&lt;="&amp;H50))/COUNTIFS($C$5:$C$304,C50,$H$5:$H$304,"&gt;="&amp;(H50-365),$H$5:$H$304,"&lt;="&amp;H50)&gt;=0.6),"Colaborador com 60% ou mais dos atestados na segunda ou sexta (12 meses). ",""),"")&amp;IF(AND(C50&lt;&gt;"",R50="Não"),"Registro ainda não conferido no conselho. ",""))</f>
        <v/>
      </c>
      <c r="X50" s="19" t="n"/>
    </row>
    <row r="51">
      <c r="A51" s="12">
        <f>IF(C51="","",ROW()-4)</f>
        <v/>
      </c>
      <c r="B51" s="18" t="n"/>
      <c r="C51" s="15" t="n"/>
      <c r="D51" s="15" t="n"/>
      <c r="E51" s="15" t="n"/>
      <c r="F51" s="15" t="n"/>
      <c r="G51" s="15" t="n"/>
      <c r="H51" s="18" t="n"/>
      <c r="I51" s="18" t="n"/>
      <c r="J51" s="12">
        <f>IF(OR(H51="",I51=""),"",I51-H51+1)</f>
        <v/>
      </c>
      <c r="K51" s="12">
        <f>IF(H51="","",CHOOSE(WEEKDAY(H51),"domingo","segunda","terça","quarta","quinta","sexta","sábado"))</f>
        <v/>
      </c>
      <c r="L51" s="15" t="n"/>
      <c r="M51" s="15" t="n"/>
      <c r="N51" s="15" t="n"/>
      <c r="O51" s="15" t="n"/>
      <c r="P51" s="15" t="n"/>
      <c r="Q51" s="15" t="n"/>
      <c r="R51" s="15" t="n"/>
      <c r="S51" s="15" t="n"/>
      <c r="T51" s="15" t="n"/>
      <c r="U51" s="15" t="n"/>
      <c r="V51" s="15" t="n"/>
      <c r="W51" s="16">
        <f>IF(C51="","",IF(AND(J51&lt;&gt;"",N(J51)&gt;15),"Passa de 15 dias: encaminhar ao INSS. ","")&amp;IF(AND(P51&lt;&gt;"",H51&lt;&gt;""),IF(COUNTIFS($P$5:$P$304,P51,$H$5:$H$304,"&gt;="&amp;(H51-90),$H$5:$H$304,"&lt;="&amp;H51)&gt;=3,"3º atestado ou mais da mesma unidade em 90 dias. ",""),"")&amp;IF(AND(C51&lt;&gt;"",H51&lt;&gt;""),IF(AND(COUNTIFS($C$5:$C$304,C51,$H$5:$H$304,"&gt;="&amp;(H51-365),$H$5:$H$304,"&lt;="&amp;H51)&gt;=3,(COUNTIFS($C$5:$C$304,C51,$K$5:$K$304,"segunda",$H$5:$H$304,"&gt;="&amp;(H51-365),$H$5:$H$304,"&lt;="&amp;H51)+COUNTIFS($C$5:$C$304,C51,$K$5:$K$304,"sexta",$H$5:$H$304,"&gt;="&amp;(H51-365),$H$5:$H$304,"&lt;="&amp;H51))/COUNTIFS($C$5:$C$304,C51,$H$5:$H$304,"&gt;="&amp;(H51-365),$H$5:$H$304,"&lt;="&amp;H51)&gt;=0.6),"Colaborador com 60% ou mais dos atestados na segunda ou sexta (12 meses). ",""),"")&amp;IF(AND(C51&lt;&gt;"",R51="Não"),"Registro ainda não conferido no conselho. ",""))</f>
        <v/>
      </c>
      <c r="X51" s="19" t="n"/>
    </row>
    <row r="52">
      <c r="A52" s="12">
        <f>IF(C52="","",ROW()-4)</f>
        <v/>
      </c>
      <c r="B52" s="18" t="n"/>
      <c r="C52" s="15" t="n"/>
      <c r="D52" s="15" t="n"/>
      <c r="E52" s="15" t="n"/>
      <c r="F52" s="15" t="n"/>
      <c r="G52" s="15" t="n"/>
      <c r="H52" s="18" t="n"/>
      <c r="I52" s="18" t="n"/>
      <c r="J52" s="12">
        <f>IF(OR(H52="",I52=""),"",I52-H52+1)</f>
        <v/>
      </c>
      <c r="K52" s="12">
        <f>IF(H52="","",CHOOSE(WEEKDAY(H52),"domingo","segunda","terça","quarta","quinta","sexta","sábado"))</f>
        <v/>
      </c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6">
        <f>IF(C52="","",IF(AND(J52&lt;&gt;"",N(J52)&gt;15),"Passa de 15 dias: encaminhar ao INSS. ","")&amp;IF(AND(P52&lt;&gt;"",H52&lt;&gt;""),IF(COUNTIFS($P$5:$P$304,P52,$H$5:$H$304,"&gt;="&amp;(H52-90),$H$5:$H$304,"&lt;="&amp;H52)&gt;=3,"3º atestado ou mais da mesma unidade em 90 dias. ",""),"")&amp;IF(AND(C52&lt;&gt;"",H52&lt;&gt;""),IF(AND(COUNTIFS($C$5:$C$304,C52,$H$5:$H$304,"&gt;="&amp;(H52-365),$H$5:$H$304,"&lt;="&amp;H52)&gt;=3,(COUNTIFS($C$5:$C$304,C52,$K$5:$K$304,"segunda",$H$5:$H$304,"&gt;="&amp;(H52-365),$H$5:$H$304,"&lt;="&amp;H52)+COUNTIFS($C$5:$C$304,C52,$K$5:$K$304,"sexta",$H$5:$H$304,"&gt;="&amp;(H52-365),$H$5:$H$304,"&lt;="&amp;H52))/COUNTIFS($C$5:$C$304,C52,$H$5:$H$304,"&gt;="&amp;(H52-365),$H$5:$H$304,"&lt;="&amp;H52)&gt;=0.6),"Colaborador com 60% ou mais dos atestados na segunda ou sexta (12 meses). ",""),"")&amp;IF(AND(C52&lt;&gt;"",R52="Não"),"Registro ainda não conferido no conselho. ",""))</f>
        <v/>
      </c>
      <c r="X52" s="19" t="n"/>
    </row>
    <row r="53">
      <c r="A53" s="12">
        <f>IF(C53="","",ROW()-4)</f>
        <v/>
      </c>
      <c r="B53" s="18" t="n"/>
      <c r="C53" s="15" t="n"/>
      <c r="D53" s="15" t="n"/>
      <c r="E53" s="15" t="n"/>
      <c r="F53" s="15" t="n"/>
      <c r="G53" s="15" t="n"/>
      <c r="H53" s="18" t="n"/>
      <c r="I53" s="18" t="n"/>
      <c r="J53" s="12">
        <f>IF(OR(H53="",I53=""),"",I53-H53+1)</f>
        <v/>
      </c>
      <c r="K53" s="12">
        <f>IF(H53="","",CHOOSE(WEEKDAY(H53),"domingo","segunda","terça","quarta","quinta","sexta","sábado"))</f>
        <v/>
      </c>
      <c r="L53" s="15" t="n"/>
      <c r="M53" s="15" t="n"/>
      <c r="N53" s="15" t="n"/>
      <c r="O53" s="15" t="n"/>
      <c r="P53" s="15" t="n"/>
      <c r="Q53" s="15" t="n"/>
      <c r="R53" s="15" t="n"/>
      <c r="S53" s="15" t="n"/>
      <c r="T53" s="15" t="n"/>
      <c r="U53" s="15" t="n"/>
      <c r="V53" s="15" t="n"/>
      <c r="W53" s="16">
        <f>IF(C53="","",IF(AND(J53&lt;&gt;"",N(J53)&gt;15),"Passa de 15 dias: encaminhar ao INSS. ","")&amp;IF(AND(P53&lt;&gt;"",H53&lt;&gt;""),IF(COUNTIFS($P$5:$P$304,P53,$H$5:$H$304,"&gt;="&amp;(H53-90),$H$5:$H$304,"&lt;="&amp;H53)&gt;=3,"3º atestado ou mais da mesma unidade em 90 dias. ",""),"")&amp;IF(AND(C53&lt;&gt;"",H53&lt;&gt;""),IF(AND(COUNTIFS($C$5:$C$304,C53,$H$5:$H$304,"&gt;="&amp;(H53-365),$H$5:$H$304,"&lt;="&amp;H53)&gt;=3,(COUNTIFS($C$5:$C$304,C53,$K$5:$K$304,"segunda",$H$5:$H$304,"&gt;="&amp;(H53-365),$H$5:$H$304,"&lt;="&amp;H53)+COUNTIFS($C$5:$C$304,C53,$K$5:$K$304,"sexta",$H$5:$H$304,"&gt;="&amp;(H53-365),$H$5:$H$304,"&lt;="&amp;H53))/COUNTIFS($C$5:$C$304,C53,$H$5:$H$304,"&gt;="&amp;(H53-365),$H$5:$H$304,"&lt;="&amp;H53)&gt;=0.6),"Colaborador com 60% ou mais dos atestados na segunda ou sexta (12 meses). ",""),"")&amp;IF(AND(C53&lt;&gt;"",R53="Não"),"Registro ainda não conferido no conselho. ",""))</f>
        <v/>
      </c>
      <c r="X53" s="19" t="n"/>
    </row>
    <row r="54">
      <c r="A54" s="12">
        <f>IF(C54="","",ROW()-4)</f>
        <v/>
      </c>
      <c r="B54" s="18" t="n"/>
      <c r="C54" s="15" t="n"/>
      <c r="D54" s="15" t="n"/>
      <c r="E54" s="15" t="n"/>
      <c r="F54" s="15" t="n"/>
      <c r="G54" s="15" t="n"/>
      <c r="H54" s="18" t="n"/>
      <c r="I54" s="18" t="n"/>
      <c r="J54" s="12">
        <f>IF(OR(H54="",I54=""),"",I54-H54+1)</f>
        <v/>
      </c>
      <c r="K54" s="12">
        <f>IF(H54="","",CHOOSE(WEEKDAY(H54),"domingo","segunda","terça","quarta","quinta","sexta","sábado"))</f>
        <v/>
      </c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6">
        <f>IF(C54="","",IF(AND(J54&lt;&gt;"",N(J54)&gt;15),"Passa de 15 dias: encaminhar ao INSS. ","")&amp;IF(AND(P54&lt;&gt;"",H54&lt;&gt;""),IF(COUNTIFS($P$5:$P$304,P54,$H$5:$H$304,"&gt;="&amp;(H54-90),$H$5:$H$304,"&lt;="&amp;H54)&gt;=3,"3º atestado ou mais da mesma unidade em 90 dias. ",""),"")&amp;IF(AND(C54&lt;&gt;"",H54&lt;&gt;""),IF(AND(COUNTIFS($C$5:$C$304,C54,$H$5:$H$304,"&gt;="&amp;(H54-365),$H$5:$H$304,"&lt;="&amp;H54)&gt;=3,(COUNTIFS($C$5:$C$304,C54,$K$5:$K$304,"segunda",$H$5:$H$304,"&gt;="&amp;(H54-365),$H$5:$H$304,"&lt;="&amp;H54)+COUNTIFS($C$5:$C$304,C54,$K$5:$K$304,"sexta",$H$5:$H$304,"&gt;="&amp;(H54-365),$H$5:$H$304,"&lt;="&amp;H54))/COUNTIFS($C$5:$C$304,C54,$H$5:$H$304,"&gt;="&amp;(H54-365),$H$5:$H$304,"&lt;="&amp;H54)&gt;=0.6),"Colaborador com 60% ou mais dos atestados na segunda ou sexta (12 meses). ",""),"")&amp;IF(AND(C54&lt;&gt;"",R54="Não"),"Registro ainda não conferido no conselho. ",""))</f>
        <v/>
      </c>
      <c r="X54" s="19" t="n"/>
    </row>
    <row r="55">
      <c r="A55" s="12">
        <f>IF(C55="","",ROW()-4)</f>
        <v/>
      </c>
      <c r="B55" s="18" t="n"/>
      <c r="C55" s="15" t="n"/>
      <c r="D55" s="15" t="n"/>
      <c r="E55" s="15" t="n"/>
      <c r="F55" s="15" t="n"/>
      <c r="G55" s="15" t="n"/>
      <c r="H55" s="18" t="n"/>
      <c r="I55" s="18" t="n"/>
      <c r="J55" s="12">
        <f>IF(OR(H55="",I55=""),"",I55-H55+1)</f>
        <v/>
      </c>
      <c r="K55" s="12">
        <f>IF(H55="","",CHOOSE(WEEKDAY(H55),"domingo","segunda","terça","quarta","quinta","sexta","sábado"))</f>
        <v/>
      </c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5" t="n"/>
      <c r="V55" s="15" t="n"/>
      <c r="W55" s="16">
        <f>IF(C55="","",IF(AND(J55&lt;&gt;"",N(J55)&gt;15),"Passa de 15 dias: encaminhar ao INSS. ","")&amp;IF(AND(P55&lt;&gt;"",H55&lt;&gt;""),IF(COUNTIFS($P$5:$P$304,P55,$H$5:$H$304,"&gt;="&amp;(H55-90),$H$5:$H$304,"&lt;="&amp;H55)&gt;=3,"3º atestado ou mais da mesma unidade em 90 dias. ",""),"")&amp;IF(AND(C55&lt;&gt;"",H55&lt;&gt;""),IF(AND(COUNTIFS($C$5:$C$304,C55,$H$5:$H$304,"&gt;="&amp;(H55-365),$H$5:$H$304,"&lt;="&amp;H55)&gt;=3,(COUNTIFS($C$5:$C$304,C55,$K$5:$K$304,"segunda",$H$5:$H$304,"&gt;="&amp;(H55-365),$H$5:$H$304,"&lt;="&amp;H55)+COUNTIFS($C$5:$C$304,C55,$K$5:$K$304,"sexta",$H$5:$H$304,"&gt;="&amp;(H55-365),$H$5:$H$304,"&lt;="&amp;H55))/COUNTIFS($C$5:$C$304,C55,$H$5:$H$304,"&gt;="&amp;(H55-365),$H$5:$H$304,"&lt;="&amp;H55)&gt;=0.6),"Colaborador com 60% ou mais dos atestados na segunda ou sexta (12 meses). ",""),"")&amp;IF(AND(C55&lt;&gt;"",R55="Não"),"Registro ainda não conferido no conselho. ",""))</f>
        <v/>
      </c>
      <c r="X55" s="19" t="n"/>
    </row>
    <row r="56">
      <c r="A56" s="12">
        <f>IF(C56="","",ROW()-4)</f>
        <v/>
      </c>
      <c r="B56" s="18" t="n"/>
      <c r="C56" s="15" t="n"/>
      <c r="D56" s="15" t="n"/>
      <c r="E56" s="15" t="n"/>
      <c r="F56" s="15" t="n"/>
      <c r="G56" s="15" t="n"/>
      <c r="H56" s="18" t="n"/>
      <c r="I56" s="18" t="n"/>
      <c r="J56" s="12">
        <f>IF(OR(H56="",I56=""),"",I56-H56+1)</f>
        <v/>
      </c>
      <c r="K56" s="12">
        <f>IF(H56="","",CHOOSE(WEEKDAY(H56),"domingo","segunda","terça","quarta","quinta","sexta","sábado"))</f>
        <v/>
      </c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6">
        <f>IF(C56="","",IF(AND(J56&lt;&gt;"",N(J56)&gt;15),"Passa de 15 dias: encaminhar ao INSS. ","")&amp;IF(AND(P56&lt;&gt;"",H56&lt;&gt;""),IF(COUNTIFS($P$5:$P$304,P56,$H$5:$H$304,"&gt;="&amp;(H56-90),$H$5:$H$304,"&lt;="&amp;H56)&gt;=3,"3º atestado ou mais da mesma unidade em 90 dias. ",""),"")&amp;IF(AND(C56&lt;&gt;"",H56&lt;&gt;""),IF(AND(COUNTIFS($C$5:$C$304,C56,$H$5:$H$304,"&gt;="&amp;(H56-365),$H$5:$H$304,"&lt;="&amp;H56)&gt;=3,(COUNTIFS($C$5:$C$304,C56,$K$5:$K$304,"segunda",$H$5:$H$304,"&gt;="&amp;(H56-365),$H$5:$H$304,"&lt;="&amp;H56)+COUNTIFS($C$5:$C$304,C56,$K$5:$K$304,"sexta",$H$5:$H$304,"&gt;="&amp;(H56-365),$H$5:$H$304,"&lt;="&amp;H56))/COUNTIFS($C$5:$C$304,C56,$H$5:$H$304,"&gt;="&amp;(H56-365),$H$5:$H$304,"&lt;="&amp;H56)&gt;=0.6),"Colaborador com 60% ou mais dos atestados na segunda ou sexta (12 meses). ",""),"")&amp;IF(AND(C56&lt;&gt;"",R56="Não"),"Registro ainda não conferido no conselho. ",""))</f>
        <v/>
      </c>
      <c r="X56" s="19" t="n"/>
    </row>
    <row r="57">
      <c r="A57" s="12">
        <f>IF(C57="","",ROW()-4)</f>
        <v/>
      </c>
      <c r="B57" s="18" t="n"/>
      <c r="C57" s="15" t="n"/>
      <c r="D57" s="15" t="n"/>
      <c r="E57" s="15" t="n"/>
      <c r="F57" s="15" t="n"/>
      <c r="G57" s="15" t="n"/>
      <c r="H57" s="18" t="n"/>
      <c r="I57" s="18" t="n"/>
      <c r="J57" s="12">
        <f>IF(OR(H57="",I57=""),"",I57-H57+1)</f>
        <v/>
      </c>
      <c r="K57" s="12">
        <f>IF(H57="","",CHOOSE(WEEKDAY(H57),"domingo","segunda","terça","quarta","quinta","sexta","sábado"))</f>
        <v/>
      </c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6">
        <f>IF(C57="","",IF(AND(J57&lt;&gt;"",N(J57)&gt;15),"Passa de 15 dias: encaminhar ao INSS. ","")&amp;IF(AND(P57&lt;&gt;"",H57&lt;&gt;""),IF(COUNTIFS($P$5:$P$304,P57,$H$5:$H$304,"&gt;="&amp;(H57-90),$H$5:$H$304,"&lt;="&amp;H57)&gt;=3,"3º atestado ou mais da mesma unidade em 90 dias. ",""),"")&amp;IF(AND(C57&lt;&gt;"",H57&lt;&gt;""),IF(AND(COUNTIFS($C$5:$C$304,C57,$H$5:$H$304,"&gt;="&amp;(H57-365),$H$5:$H$304,"&lt;="&amp;H57)&gt;=3,(COUNTIFS($C$5:$C$304,C57,$K$5:$K$304,"segunda",$H$5:$H$304,"&gt;="&amp;(H57-365),$H$5:$H$304,"&lt;="&amp;H57)+COUNTIFS($C$5:$C$304,C57,$K$5:$K$304,"sexta",$H$5:$H$304,"&gt;="&amp;(H57-365),$H$5:$H$304,"&lt;="&amp;H57))/COUNTIFS($C$5:$C$304,C57,$H$5:$H$304,"&gt;="&amp;(H57-365),$H$5:$H$304,"&lt;="&amp;H57)&gt;=0.6),"Colaborador com 60% ou mais dos atestados na segunda ou sexta (12 meses). ",""),"")&amp;IF(AND(C57&lt;&gt;"",R57="Não"),"Registro ainda não conferido no conselho. ",""))</f>
        <v/>
      </c>
      <c r="X57" s="19" t="n"/>
    </row>
    <row r="58">
      <c r="A58" s="12">
        <f>IF(C58="","",ROW()-4)</f>
        <v/>
      </c>
      <c r="B58" s="18" t="n"/>
      <c r="C58" s="15" t="n"/>
      <c r="D58" s="15" t="n"/>
      <c r="E58" s="15" t="n"/>
      <c r="F58" s="15" t="n"/>
      <c r="G58" s="15" t="n"/>
      <c r="H58" s="18" t="n"/>
      <c r="I58" s="18" t="n"/>
      <c r="J58" s="12">
        <f>IF(OR(H58="",I58=""),"",I58-H58+1)</f>
        <v/>
      </c>
      <c r="K58" s="12">
        <f>IF(H58="","",CHOOSE(WEEKDAY(H58),"domingo","segunda","terça","quarta","quinta","sexta","sábado"))</f>
        <v/>
      </c>
      <c r="L58" s="15" t="n"/>
      <c r="M58" s="15" t="n"/>
      <c r="N58" s="15" t="n"/>
      <c r="O58" s="15" t="n"/>
      <c r="P58" s="15" t="n"/>
      <c r="Q58" s="15" t="n"/>
      <c r="R58" s="15" t="n"/>
      <c r="S58" s="15" t="n"/>
      <c r="T58" s="15" t="n"/>
      <c r="U58" s="15" t="n"/>
      <c r="V58" s="15" t="n"/>
      <c r="W58" s="16">
        <f>IF(C58="","",IF(AND(J58&lt;&gt;"",N(J58)&gt;15),"Passa de 15 dias: encaminhar ao INSS. ","")&amp;IF(AND(P58&lt;&gt;"",H58&lt;&gt;""),IF(COUNTIFS($P$5:$P$304,P58,$H$5:$H$304,"&gt;="&amp;(H58-90),$H$5:$H$304,"&lt;="&amp;H58)&gt;=3,"3º atestado ou mais da mesma unidade em 90 dias. ",""),"")&amp;IF(AND(C58&lt;&gt;"",H58&lt;&gt;""),IF(AND(COUNTIFS($C$5:$C$304,C58,$H$5:$H$304,"&gt;="&amp;(H58-365),$H$5:$H$304,"&lt;="&amp;H58)&gt;=3,(COUNTIFS($C$5:$C$304,C58,$K$5:$K$304,"segunda",$H$5:$H$304,"&gt;="&amp;(H58-365),$H$5:$H$304,"&lt;="&amp;H58)+COUNTIFS($C$5:$C$304,C58,$K$5:$K$304,"sexta",$H$5:$H$304,"&gt;="&amp;(H58-365),$H$5:$H$304,"&lt;="&amp;H58))/COUNTIFS($C$5:$C$304,C58,$H$5:$H$304,"&gt;="&amp;(H58-365),$H$5:$H$304,"&lt;="&amp;H58)&gt;=0.6),"Colaborador com 60% ou mais dos atestados na segunda ou sexta (12 meses). ",""),"")&amp;IF(AND(C58&lt;&gt;"",R58="Não"),"Registro ainda não conferido no conselho. ",""))</f>
        <v/>
      </c>
      <c r="X58" s="19" t="n"/>
    </row>
    <row r="59">
      <c r="A59" s="12">
        <f>IF(C59="","",ROW()-4)</f>
        <v/>
      </c>
      <c r="B59" s="18" t="n"/>
      <c r="C59" s="15" t="n"/>
      <c r="D59" s="15" t="n"/>
      <c r="E59" s="15" t="n"/>
      <c r="F59" s="15" t="n"/>
      <c r="G59" s="15" t="n"/>
      <c r="H59" s="18" t="n"/>
      <c r="I59" s="18" t="n"/>
      <c r="J59" s="12">
        <f>IF(OR(H59="",I59=""),"",I59-H59+1)</f>
        <v/>
      </c>
      <c r="K59" s="12">
        <f>IF(H59="","",CHOOSE(WEEKDAY(H59),"domingo","segunda","terça","quarta","quinta","sexta","sábado"))</f>
        <v/>
      </c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5" t="n"/>
      <c r="V59" s="15" t="n"/>
      <c r="W59" s="16">
        <f>IF(C59="","",IF(AND(J59&lt;&gt;"",N(J59)&gt;15),"Passa de 15 dias: encaminhar ao INSS. ","")&amp;IF(AND(P59&lt;&gt;"",H59&lt;&gt;""),IF(COUNTIFS($P$5:$P$304,P59,$H$5:$H$304,"&gt;="&amp;(H59-90),$H$5:$H$304,"&lt;="&amp;H59)&gt;=3,"3º atestado ou mais da mesma unidade em 90 dias. ",""),"")&amp;IF(AND(C59&lt;&gt;"",H59&lt;&gt;""),IF(AND(COUNTIFS($C$5:$C$304,C59,$H$5:$H$304,"&gt;="&amp;(H59-365),$H$5:$H$304,"&lt;="&amp;H59)&gt;=3,(COUNTIFS($C$5:$C$304,C59,$K$5:$K$304,"segunda",$H$5:$H$304,"&gt;="&amp;(H59-365),$H$5:$H$304,"&lt;="&amp;H59)+COUNTIFS($C$5:$C$304,C59,$K$5:$K$304,"sexta",$H$5:$H$304,"&gt;="&amp;(H59-365),$H$5:$H$304,"&lt;="&amp;H59))/COUNTIFS($C$5:$C$304,C59,$H$5:$H$304,"&gt;="&amp;(H59-365),$H$5:$H$304,"&lt;="&amp;H59)&gt;=0.6),"Colaborador com 60% ou mais dos atestados na segunda ou sexta (12 meses). ",""),"")&amp;IF(AND(C59&lt;&gt;"",R59="Não"),"Registro ainda não conferido no conselho. ",""))</f>
        <v/>
      </c>
      <c r="X59" s="19" t="n"/>
    </row>
    <row r="60">
      <c r="A60" s="12">
        <f>IF(C60="","",ROW()-4)</f>
        <v/>
      </c>
      <c r="B60" s="18" t="n"/>
      <c r="C60" s="15" t="n"/>
      <c r="D60" s="15" t="n"/>
      <c r="E60" s="15" t="n"/>
      <c r="F60" s="15" t="n"/>
      <c r="G60" s="15" t="n"/>
      <c r="H60" s="18" t="n"/>
      <c r="I60" s="18" t="n"/>
      <c r="J60" s="12">
        <f>IF(OR(H60="",I60=""),"",I60-H60+1)</f>
        <v/>
      </c>
      <c r="K60" s="12">
        <f>IF(H60="","",CHOOSE(WEEKDAY(H60),"domingo","segunda","terça","quarta","quinta","sexta","sábado"))</f>
        <v/>
      </c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6">
        <f>IF(C60="","",IF(AND(J60&lt;&gt;"",N(J60)&gt;15),"Passa de 15 dias: encaminhar ao INSS. ","")&amp;IF(AND(P60&lt;&gt;"",H60&lt;&gt;""),IF(COUNTIFS($P$5:$P$304,P60,$H$5:$H$304,"&gt;="&amp;(H60-90),$H$5:$H$304,"&lt;="&amp;H60)&gt;=3,"3º atestado ou mais da mesma unidade em 90 dias. ",""),"")&amp;IF(AND(C60&lt;&gt;"",H60&lt;&gt;""),IF(AND(COUNTIFS($C$5:$C$304,C60,$H$5:$H$304,"&gt;="&amp;(H60-365),$H$5:$H$304,"&lt;="&amp;H60)&gt;=3,(COUNTIFS($C$5:$C$304,C60,$K$5:$K$304,"segunda",$H$5:$H$304,"&gt;="&amp;(H60-365),$H$5:$H$304,"&lt;="&amp;H60)+COUNTIFS($C$5:$C$304,C60,$K$5:$K$304,"sexta",$H$5:$H$304,"&gt;="&amp;(H60-365),$H$5:$H$304,"&lt;="&amp;H60))/COUNTIFS($C$5:$C$304,C60,$H$5:$H$304,"&gt;="&amp;(H60-365),$H$5:$H$304,"&lt;="&amp;H60)&gt;=0.6),"Colaborador com 60% ou mais dos atestados na segunda ou sexta (12 meses). ",""),"")&amp;IF(AND(C60&lt;&gt;"",R60="Não"),"Registro ainda não conferido no conselho. ",""))</f>
        <v/>
      </c>
      <c r="X60" s="19" t="n"/>
    </row>
    <row r="61">
      <c r="A61" s="12">
        <f>IF(C61="","",ROW()-4)</f>
        <v/>
      </c>
      <c r="B61" s="18" t="n"/>
      <c r="C61" s="15" t="n"/>
      <c r="D61" s="15" t="n"/>
      <c r="E61" s="15" t="n"/>
      <c r="F61" s="15" t="n"/>
      <c r="G61" s="15" t="n"/>
      <c r="H61" s="18" t="n"/>
      <c r="I61" s="18" t="n"/>
      <c r="J61" s="12">
        <f>IF(OR(H61="",I61=""),"",I61-H61+1)</f>
        <v/>
      </c>
      <c r="K61" s="12">
        <f>IF(H61="","",CHOOSE(WEEKDAY(H61),"domingo","segunda","terça","quarta","quinta","sexta","sábado"))</f>
        <v/>
      </c>
      <c r="L61" s="15" t="n"/>
      <c r="M61" s="15" t="n"/>
      <c r="N61" s="15" t="n"/>
      <c r="O61" s="15" t="n"/>
      <c r="P61" s="15" t="n"/>
      <c r="Q61" s="15" t="n"/>
      <c r="R61" s="15" t="n"/>
      <c r="S61" s="15" t="n"/>
      <c r="T61" s="15" t="n"/>
      <c r="U61" s="15" t="n"/>
      <c r="V61" s="15" t="n"/>
      <c r="W61" s="16">
        <f>IF(C61="","",IF(AND(J61&lt;&gt;"",N(J61)&gt;15),"Passa de 15 dias: encaminhar ao INSS. ","")&amp;IF(AND(P61&lt;&gt;"",H61&lt;&gt;""),IF(COUNTIFS($P$5:$P$304,P61,$H$5:$H$304,"&gt;="&amp;(H61-90),$H$5:$H$304,"&lt;="&amp;H61)&gt;=3,"3º atestado ou mais da mesma unidade em 90 dias. ",""),"")&amp;IF(AND(C61&lt;&gt;"",H61&lt;&gt;""),IF(AND(COUNTIFS($C$5:$C$304,C61,$H$5:$H$304,"&gt;="&amp;(H61-365),$H$5:$H$304,"&lt;="&amp;H61)&gt;=3,(COUNTIFS($C$5:$C$304,C61,$K$5:$K$304,"segunda",$H$5:$H$304,"&gt;="&amp;(H61-365),$H$5:$H$304,"&lt;="&amp;H61)+COUNTIFS($C$5:$C$304,C61,$K$5:$K$304,"sexta",$H$5:$H$304,"&gt;="&amp;(H61-365),$H$5:$H$304,"&lt;="&amp;H61))/COUNTIFS($C$5:$C$304,C61,$H$5:$H$304,"&gt;="&amp;(H61-365),$H$5:$H$304,"&lt;="&amp;H61)&gt;=0.6),"Colaborador com 60% ou mais dos atestados na segunda ou sexta (12 meses). ",""),"")&amp;IF(AND(C61&lt;&gt;"",R61="Não"),"Registro ainda não conferido no conselho. ",""))</f>
        <v/>
      </c>
      <c r="X61" s="19" t="n"/>
    </row>
    <row r="62">
      <c r="A62" s="12">
        <f>IF(C62="","",ROW()-4)</f>
        <v/>
      </c>
      <c r="B62" s="18" t="n"/>
      <c r="C62" s="15" t="n"/>
      <c r="D62" s="15" t="n"/>
      <c r="E62" s="15" t="n"/>
      <c r="F62" s="15" t="n"/>
      <c r="G62" s="15" t="n"/>
      <c r="H62" s="18" t="n"/>
      <c r="I62" s="18" t="n"/>
      <c r="J62" s="12">
        <f>IF(OR(H62="",I62=""),"",I62-H62+1)</f>
        <v/>
      </c>
      <c r="K62" s="12">
        <f>IF(H62="","",CHOOSE(WEEKDAY(H62),"domingo","segunda","terça","quarta","quinta","sexta","sábado"))</f>
        <v/>
      </c>
      <c r="L62" s="15" t="n"/>
      <c r="M62" s="15" t="n"/>
      <c r="N62" s="15" t="n"/>
      <c r="O62" s="15" t="n"/>
      <c r="P62" s="15" t="n"/>
      <c r="Q62" s="15" t="n"/>
      <c r="R62" s="15" t="n"/>
      <c r="S62" s="15" t="n"/>
      <c r="T62" s="15" t="n"/>
      <c r="U62" s="15" t="n"/>
      <c r="V62" s="15" t="n"/>
      <c r="W62" s="16">
        <f>IF(C62="","",IF(AND(J62&lt;&gt;"",N(J62)&gt;15),"Passa de 15 dias: encaminhar ao INSS. ","")&amp;IF(AND(P62&lt;&gt;"",H62&lt;&gt;""),IF(COUNTIFS($P$5:$P$304,P62,$H$5:$H$304,"&gt;="&amp;(H62-90),$H$5:$H$304,"&lt;="&amp;H62)&gt;=3,"3º atestado ou mais da mesma unidade em 90 dias. ",""),"")&amp;IF(AND(C62&lt;&gt;"",H62&lt;&gt;""),IF(AND(COUNTIFS($C$5:$C$304,C62,$H$5:$H$304,"&gt;="&amp;(H62-365),$H$5:$H$304,"&lt;="&amp;H62)&gt;=3,(COUNTIFS($C$5:$C$304,C62,$K$5:$K$304,"segunda",$H$5:$H$304,"&gt;="&amp;(H62-365),$H$5:$H$304,"&lt;="&amp;H62)+COUNTIFS($C$5:$C$304,C62,$K$5:$K$304,"sexta",$H$5:$H$304,"&gt;="&amp;(H62-365),$H$5:$H$304,"&lt;="&amp;H62))/COUNTIFS($C$5:$C$304,C62,$H$5:$H$304,"&gt;="&amp;(H62-365),$H$5:$H$304,"&lt;="&amp;H62)&gt;=0.6),"Colaborador com 60% ou mais dos atestados na segunda ou sexta (12 meses). ",""),"")&amp;IF(AND(C62&lt;&gt;"",R62="Não"),"Registro ainda não conferido no conselho. ",""))</f>
        <v/>
      </c>
      <c r="X62" s="19" t="n"/>
    </row>
    <row r="63">
      <c r="A63" s="12">
        <f>IF(C63="","",ROW()-4)</f>
        <v/>
      </c>
      <c r="B63" s="18" t="n"/>
      <c r="C63" s="15" t="n"/>
      <c r="D63" s="15" t="n"/>
      <c r="E63" s="15" t="n"/>
      <c r="F63" s="15" t="n"/>
      <c r="G63" s="15" t="n"/>
      <c r="H63" s="18" t="n"/>
      <c r="I63" s="18" t="n"/>
      <c r="J63" s="12">
        <f>IF(OR(H63="",I63=""),"",I63-H63+1)</f>
        <v/>
      </c>
      <c r="K63" s="12">
        <f>IF(H63="","",CHOOSE(WEEKDAY(H63),"domingo","segunda","terça","quarta","quinta","sexta","sábado"))</f>
        <v/>
      </c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5" t="n"/>
      <c r="V63" s="15" t="n"/>
      <c r="W63" s="16">
        <f>IF(C63="","",IF(AND(J63&lt;&gt;"",N(J63)&gt;15),"Passa de 15 dias: encaminhar ao INSS. ","")&amp;IF(AND(P63&lt;&gt;"",H63&lt;&gt;""),IF(COUNTIFS($P$5:$P$304,P63,$H$5:$H$304,"&gt;="&amp;(H63-90),$H$5:$H$304,"&lt;="&amp;H63)&gt;=3,"3º atestado ou mais da mesma unidade em 90 dias. ",""),"")&amp;IF(AND(C63&lt;&gt;"",H63&lt;&gt;""),IF(AND(COUNTIFS($C$5:$C$304,C63,$H$5:$H$304,"&gt;="&amp;(H63-365),$H$5:$H$304,"&lt;="&amp;H63)&gt;=3,(COUNTIFS($C$5:$C$304,C63,$K$5:$K$304,"segunda",$H$5:$H$304,"&gt;="&amp;(H63-365),$H$5:$H$304,"&lt;="&amp;H63)+COUNTIFS($C$5:$C$304,C63,$K$5:$K$304,"sexta",$H$5:$H$304,"&gt;="&amp;(H63-365),$H$5:$H$304,"&lt;="&amp;H63))/COUNTIFS($C$5:$C$304,C63,$H$5:$H$304,"&gt;="&amp;(H63-365),$H$5:$H$304,"&lt;="&amp;H63)&gt;=0.6),"Colaborador com 60% ou mais dos atestados na segunda ou sexta (12 meses). ",""),"")&amp;IF(AND(C63&lt;&gt;"",R63="Não"),"Registro ainda não conferido no conselho. ",""))</f>
        <v/>
      </c>
      <c r="X63" s="19" t="n"/>
    </row>
    <row r="64">
      <c r="A64" s="12">
        <f>IF(C64="","",ROW()-4)</f>
        <v/>
      </c>
      <c r="B64" s="18" t="n"/>
      <c r="C64" s="15" t="n"/>
      <c r="D64" s="15" t="n"/>
      <c r="E64" s="15" t="n"/>
      <c r="F64" s="15" t="n"/>
      <c r="G64" s="15" t="n"/>
      <c r="H64" s="18" t="n"/>
      <c r="I64" s="18" t="n"/>
      <c r="J64" s="12">
        <f>IF(OR(H64="",I64=""),"",I64-H64+1)</f>
        <v/>
      </c>
      <c r="K64" s="12">
        <f>IF(H64="","",CHOOSE(WEEKDAY(H64),"domingo","segunda","terça","quarta","quinta","sexta","sábado"))</f>
        <v/>
      </c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6">
        <f>IF(C64="","",IF(AND(J64&lt;&gt;"",N(J64)&gt;15),"Passa de 15 dias: encaminhar ao INSS. ","")&amp;IF(AND(P64&lt;&gt;"",H64&lt;&gt;""),IF(COUNTIFS($P$5:$P$304,P64,$H$5:$H$304,"&gt;="&amp;(H64-90),$H$5:$H$304,"&lt;="&amp;H64)&gt;=3,"3º atestado ou mais da mesma unidade em 90 dias. ",""),"")&amp;IF(AND(C64&lt;&gt;"",H64&lt;&gt;""),IF(AND(COUNTIFS($C$5:$C$304,C64,$H$5:$H$304,"&gt;="&amp;(H64-365),$H$5:$H$304,"&lt;="&amp;H64)&gt;=3,(COUNTIFS($C$5:$C$304,C64,$K$5:$K$304,"segunda",$H$5:$H$304,"&gt;="&amp;(H64-365),$H$5:$H$304,"&lt;="&amp;H64)+COUNTIFS($C$5:$C$304,C64,$K$5:$K$304,"sexta",$H$5:$H$304,"&gt;="&amp;(H64-365),$H$5:$H$304,"&lt;="&amp;H64))/COUNTIFS($C$5:$C$304,C64,$H$5:$H$304,"&gt;="&amp;(H64-365),$H$5:$H$304,"&lt;="&amp;H64)&gt;=0.6),"Colaborador com 60% ou mais dos atestados na segunda ou sexta (12 meses). ",""),"")&amp;IF(AND(C64&lt;&gt;"",R64="Não"),"Registro ainda não conferido no conselho. ",""))</f>
        <v/>
      </c>
      <c r="X64" s="19" t="n"/>
    </row>
    <row r="65">
      <c r="A65" s="12">
        <f>IF(C65="","",ROW()-4)</f>
        <v/>
      </c>
      <c r="B65" s="18" t="n"/>
      <c r="C65" s="15" t="n"/>
      <c r="D65" s="15" t="n"/>
      <c r="E65" s="15" t="n"/>
      <c r="F65" s="15" t="n"/>
      <c r="G65" s="15" t="n"/>
      <c r="H65" s="18" t="n"/>
      <c r="I65" s="18" t="n"/>
      <c r="J65" s="12">
        <f>IF(OR(H65="",I65=""),"",I65-H65+1)</f>
        <v/>
      </c>
      <c r="K65" s="12">
        <f>IF(H65="","",CHOOSE(WEEKDAY(H65),"domingo","segunda","terça","quarta","quinta","sexta","sábado"))</f>
        <v/>
      </c>
      <c r="L65" s="15" t="n"/>
      <c r="M65" s="15" t="n"/>
      <c r="N65" s="15" t="n"/>
      <c r="O65" s="15" t="n"/>
      <c r="P65" s="15" t="n"/>
      <c r="Q65" s="15" t="n"/>
      <c r="R65" s="15" t="n"/>
      <c r="S65" s="15" t="n"/>
      <c r="T65" s="15" t="n"/>
      <c r="U65" s="15" t="n"/>
      <c r="V65" s="15" t="n"/>
      <c r="W65" s="16">
        <f>IF(C65="","",IF(AND(J65&lt;&gt;"",N(J65)&gt;15),"Passa de 15 dias: encaminhar ao INSS. ","")&amp;IF(AND(P65&lt;&gt;"",H65&lt;&gt;""),IF(COUNTIFS($P$5:$P$304,P65,$H$5:$H$304,"&gt;="&amp;(H65-90),$H$5:$H$304,"&lt;="&amp;H65)&gt;=3,"3º atestado ou mais da mesma unidade em 90 dias. ",""),"")&amp;IF(AND(C65&lt;&gt;"",H65&lt;&gt;""),IF(AND(COUNTIFS($C$5:$C$304,C65,$H$5:$H$304,"&gt;="&amp;(H65-365),$H$5:$H$304,"&lt;="&amp;H65)&gt;=3,(COUNTIFS($C$5:$C$304,C65,$K$5:$K$304,"segunda",$H$5:$H$304,"&gt;="&amp;(H65-365),$H$5:$H$304,"&lt;="&amp;H65)+COUNTIFS($C$5:$C$304,C65,$K$5:$K$304,"sexta",$H$5:$H$304,"&gt;="&amp;(H65-365),$H$5:$H$304,"&lt;="&amp;H65))/COUNTIFS($C$5:$C$304,C65,$H$5:$H$304,"&gt;="&amp;(H65-365),$H$5:$H$304,"&lt;="&amp;H65)&gt;=0.6),"Colaborador com 60% ou mais dos atestados na segunda ou sexta (12 meses). ",""),"")&amp;IF(AND(C65&lt;&gt;"",R65="Não"),"Registro ainda não conferido no conselho. ",""))</f>
        <v/>
      </c>
      <c r="X65" s="19" t="n"/>
    </row>
    <row r="66">
      <c r="A66" s="12">
        <f>IF(C66="","",ROW()-4)</f>
        <v/>
      </c>
      <c r="B66" s="18" t="n"/>
      <c r="C66" s="15" t="n"/>
      <c r="D66" s="15" t="n"/>
      <c r="E66" s="15" t="n"/>
      <c r="F66" s="15" t="n"/>
      <c r="G66" s="15" t="n"/>
      <c r="H66" s="18" t="n"/>
      <c r="I66" s="18" t="n"/>
      <c r="J66" s="12">
        <f>IF(OR(H66="",I66=""),"",I66-H66+1)</f>
        <v/>
      </c>
      <c r="K66" s="12">
        <f>IF(H66="","",CHOOSE(WEEKDAY(H66),"domingo","segunda","terça","quarta","quinta","sexta","sábado"))</f>
        <v/>
      </c>
      <c r="L66" s="15" t="n"/>
      <c r="M66" s="15" t="n"/>
      <c r="N66" s="15" t="n"/>
      <c r="O66" s="15" t="n"/>
      <c r="P66" s="15" t="n"/>
      <c r="Q66" s="15" t="n"/>
      <c r="R66" s="15" t="n"/>
      <c r="S66" s="15" t="n"/>
      <c r="T66" s="15" t="n"/>
      <c r="U66" s="15" t="n"/>
      <c r="V66" s="15" t="n"/>
      <c r="W66" s="16">
        <f>IF(C66="","",IF(AND(J66&lt;&gt;"",N(J66)&gt;15),"Passa de 15 dias: encaminhar ao INSS. ","")&amp;IF(AND(P66&lt;&gt;"",H66&lt;&gt;""),IF(COUNTIFS($P$5:$P$304,P66,$H$5:$H$304,"&gt;="&amp;(H66-90),$H$5:$H$304,"&lt;="&amp;H66)&gt;=3,"3º atestado ou mais da mesma unidade em 90 dias. ",""),"")&amp;IF(AND(C66&lt;&gt;"",H66&lt;&gt;""),IF(AND(COUNTIFS($C$5:$C$304,C66,$H$5:$H$304,"&gt;="&amp;(H66-365),$H$5:$H$304,"&lt;="&amp;H66)&gt;=3,(COUNTIFS($C$5:$C$304,C66,$K$5:$K$304,"segunda",$H$5:$H$304,"&gt;="&amp;(H66-365),$H$5:$H$304,"&lt;="&amp;H66)+COUNTIFS($C$5:$C$304,C66,$K$5:$K$304,"sexta",$H$5:$H$304,"&gt;="&amp;(H66-365),$H$5:$H$304,"&lt;="&amp;H66))/COUNTIFS($C$5:$C$304,C66,$H$5:$H$304,"&gt;="&amp;(H66-365),$H$5:$H$304,"&lt;="&amp;H66)&gt;=0.6),"Colaborador com 60% ou mais dos atestados na segunda ou sexta (12 meses). ",""),"")&amp;IF(AND(C66&lt;&gt;"",R66="Não"),"Registro ainda não conferido no conselho. ",""))</f>
        <v/>
      </c>
      <c r="X66" s="19" t="n"/>
    </row>
    <row r="67">
      <c r="A67" s="12">
        <f>IF(C67="","",ROW()-4)</f>
        <v/>
      </c>
      <c r="B67" s="18" t="n"/>
      <c r="C67" s="15" t="n"/>
      <c r="D67" s="15" t="n"/>
      <c r="E67" s="15" t="n"/>
      <c r="F67" s="15" t="n"/>
      <c r="G67" s="15" t="n"/>
      <c r="H67" s="18" t="n"/>
      <c r="I67" s="18" t="n"/>
      <c r="J67" s="12">
        <f>IF(OR(H67="",I67=""),"",I67-H67+1)</f>
        <v/>
      </c>
      <c r="K67" s="12">
        <f>IF(H67="","",CHOOSE(WEEKDAY(H67),"domingo","segunda","terça","quarta","quinta","sexta","sábado"))</f>
        <v/>
      </c>
      <c r="L67" s="15" t="n"/>
      <c r="M67" s="15" t="n"/>
      <c r="N67" s="15" t="n"/>
      <c r="O67" s="15" t="n"/>
      <c r="P67" s="15" t="n"/>
      <c r="Q67" s="15" t="n"/>
      <c r="R67" s="15" t="n"/>
      <c r="S67" s="15" t="n"/>
      <c r="T67" s="15" t="n"/>
      <c r="U67" s="15" t="n"/>
      <c r="V67" s="15" t="n"/>
      <c r="W67" s="16">
        <f>IF(C67="","",IF(AND(J67&lt;&gt;"",N(J67)&gt;15),"Passa de 15 dias: encaminhar ao INSS. ","")&amp;IF(AND(P67&lt;&gt;"",H67&lt;&gt;""),IF(COUNTIFS($P$5:$P$304,P67,$H$5:$H$304,"&gt;="&amp;(H67-90),$H$5:$H$304,"&lt;="&amp;H67)&gt;=3,"3º atestado ou mais da mesma unidade em 90 dias. ",""),"")&amp;IF(AND(C67&lt;&gt;"",H67&lt;&gt;""),IF(AND(COUNTIFS($C$5:$C$304,C67,$H$5:$H$304,"&gt;="&amp;(H67-365),$H$5:$H$304,"&lt;="&amp;H67)&gt;=3,(COUNTIFS($C$5:$C$304,C67,$K$5:$K$304,"segunda",$H$5:$H$304,"&gt;="&amp;(H67-365),$H$5:$H$304,"&lt;="&amp;H67)+COUNTIFS($C$5:$C$304,C67,$K$5:$K$304,"sexta",$H$5:$H$304,"&gt;="&amp;(H67-365),$H$5:$H$304,"&lt;="&amp;H67))/COUNTIFS($C$5:$C$304,C67,$H$5:$H$304,"&gt;="&amp;(H67-365),$H$5:$H$304,"&lt;="&amp;H67)&gt;=0.6),"Colaborador com 60% ou mais dos atestados na segunda ou sexta (12 meses). ",""),"")&amp;IF(AND(C67&lt;&gt;"",R67="Não"),"Registro ainda não conferido no conselho. ",""))</f>
        <v/>
      </c>
      <c r="X67" s="19" t="n"/>
    </row>
    <row r="68">
      <c r="A68" s="12">
        <f>IF(C68="","",ROW()-4)</f>
        <v/>
      </c>
      <c r="B68" s="18" t="n"/>
      <c r="C68" s="15" t="n"/>
      <c r="D68" s="15" t="n"/>
      <c r="E68" s="15" t="n"/>
      <c r="F68" s="15" t="n"/>
      <c r="G68" s="15" t="n"/>
      <c r="H68" s="18" t="n"/>
      <c r="I68" s="18" t="n"/>
      <c r="J68" s="12">
        <f>IF(OR(H68="",I68=""),"",I68-H68+1)</f>
        <v/>
      </c>
      <c r="K68" s="12">
        <f>IF(H68="","",CHOOSE(WEEKDAY(H68),"domingo","segunda","terça","quarta","quinta","sexta","sábado"))</f>
        <v/>
      </c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6">
        <f>IF(C68="","",IF(AND(J68&lt;&gt;"",N(J68)&gt;15),"Passa de 15 dias: encaminhar ao INSS. ","")&amp;IF(AND(P68&lt;&gt;"",H68&lt;&gt;""),IF(COUNTIFS($P$5:$P$304,P68,$H$5:$H$304,"&gt;="&amp;(H68-90),$H$5:$H$304,"&lt;="&amp;H68)&gt;=3,"3º atestado ou mais da mesma unidade em 90 dias. ",""),"")&amp;IF(AND(C68&lt;&gt;"",H68&lt;&gt;""),IF(AND(COUNTIFS($C$5:$C$304,C68,$H$5:$H$304,"&gt;="&amp;(H68-365),$H$5:$H$304,"&lt;="&amp;H68)&gt;=3,(COUNTIFS($C$5:$C$304,C68,$K$5:$K$304,"segunda",$H$5:$H$304,"&gt;="&amp;(H68-365),$H$5:$H$304,"&lt;="&amp;H68)+COUNTIFS($C$5:$C$304,C68,$K$5:$K$304,"sexta",$H$5:$H$304,"&gt;="&amp;(H68-365),$H$5:$H$304,"&lt;="&amp;H68))/COUNTIFS($C$5:$C$304,C68,$H$5:$H$304,"&gt;="&amp;(H68-365),$H$5:$H$304,"&lt;="&amp;H68)&gt;=0.6),"Colaborador com 60% ou mais dos atestados na segunda ou sexta (12 meses). ",""),"")&amp;IF(AND(C68&lt;&gt;"",R68="Não"),"Registro ainda não conferido no conselho. ",""))</f>
        <v/>
      </c>
      <c r="X68" s="19" t="n"/>
    </row>
    <row r="69">
      <c r="A69" s="12">
        <f>IF(C69="","",ROW()-4)</f>
        <v/>
      </c>
      <c r="B69" s="18" t="n"/>
      <c r="C69" s="15" t="n"/>
      <c r="D69" s="15" t="n"/>
      <c r="E69" s="15" t="n"/>
      <c r="F69" s="15" t="n"/>
      <c r="G69" s="15" t="n"/>
      <c r="H69" s="18" t="n"/>
      <c r="I69" s="18" t="n"/>
      <c r="J69" s="12">
        <f>IF(OR(H69="",I69=""),"",I69-H69+1)</f>
        <v/>
      </c>
      <c r="K69" s="12">
        <f>IF(H69="","",CHOOSE(WEEKDAY(H69),"domingo","segunda","terça","quarta","quinta","sexta","sábado"))</f>
        <v/>
      </c>
      <c r="L69" s="15" t="n"/>
      <c r="M69" s="15" t="n"/>
      <c r="N69" s="15" t="n"/>
      <c r="O69" s="15" t="n"/>
      <c r="P69" s="15" t="n"/>
      <c r="Q69" s="15" t="n"/>
      <c r="R69" s="15" t="n"/>
      <c r="S69" s="15" t="n"/>
      <c r="T69" s="15" t="n"/>
      <c r="U69" s="15" t="n"/>
      <c r="V69" s="15" t="n"/>
      <c r="W69" s="16">
        <f>IF(C69="","",IF(AND(J69&lt;&gt;"",N(J69)&gt;15),"Passa de 15 dias: encaminhar ao INSS. ","")&amp;IF(AND(P69&lt;&gt;"",H69&lt;&gt;""),IF(COUNTIFS($P$5:$P$304,P69,$H$5:$H$304,"&gt;="&amp;(H69-90),$H$5:$H$304,"&lt;="&amp;H69)&gt;=3,"3º atestado ou mais da mesma unidade em 90 dias. ",""),"")&amp;IF(AND(C69&lt;&gt;"",H69&lt;&gt;""),IF(AND(COUNTIFS($C$5:$C$304,C69,$H$5:$H$304,"&gt;="&amp;(H69-365),$H$5:$H$304,"&lt;="&amp;H69)&gt;=3,(COUNTIFS($C$5:$C$304,C69,$K$5:$K$304,"segunda",$H$5:$H$304,"&gt;="&amp;(H69-365),$H$5:$H$304,"&lt;="&amp;H69)+COUNTIFS($C$5:$C$304,C69,$K$5:$K$304,"sexta",$H$5:$H$304,"&gt;="&amp;(H69-365),$H$5:$H$304,"&lt;="&amp;H69))/COUNTIFS($C$5:$C$304,C69,$H$5:$H$304,"&gt;="&amp;(H69-365),$H$5:$H$304,"&lt;="&amp;H69)&gt;=0.6),"Colaborador com 60% ou mais dos atestados na segunda ou sexta (12 meses). ",""),"")&amp;IF(AND(C69&lt;&gt;"",R69="Não"),"Registro ainda não conferido no conselho. ",""))</f>
        <v/>
      </c>
      <c r="X69" s="19" t="n"/>
    </row>
    <row r="70">
      <c r="A70" s="12">
        <f>IF(C70="","",ROW()-4)</f>
        <v/>
      </c>
      <c r="B70" s="18" t="n"/>
      <c r="C70" s="15" t="n"/>
      <c r="D70" s="15" t="n"/>
      <c r="E70" s="15" t="n"/>
      <c r="F70" s="15" t="n"/>
      <c r="G70" s="15" t="n"/>
      <c r="H70" s="18" t="n"/>
      <c r="I70" s="18" t="n"/>
      <c r="J70" s="12">
        <f>IF(OR(H70="",I70=""),"",I70-H70+1)</f>
        <v/>
      </c>
      <c r="K70" s="12">
        <f>IF(H70="","",CHOOSE(WEEKDAY(H70),"domingo","segunda","terça","quarta","quinta","sexta","sábado"))</f>
        <v/>
      </c>
      <c r="L70" s="15" t="n"/>
      <c r="M70" s="15" t="n"/>
      <c r="N70" s="15" t="n"/>
      <c r="O70" s="15" t="n"/>
      <c r="P70" s="15" t="n"/>
      <c r="Q70" s="15" t="n"/>
      <c r="R70" s="15" t="n"/>
      <c r="S70" s="15" t="n"/>
      <c r="T70" s="15" t="n"/>
      <c r="U70" s="15" t="n"/>
      <c r="V70" s="15" t="n"/>
      <c r="W70" s="16">
        <f>IF(C70="","",IF(AND(J70&lt;&gt;"",N(J70)&gt;15),"Passa de 15 dias: encaminhar ao INSS. ","")&amp;IF(AND(P70&lt;&gt;"",H70&lt;&gt;""),IF(COUNTIFS($P$5:$P$304,P70,$H$5:$H$304,"&gt;="&amp;(H70-90),$H$5:$H$304,"&lt;="&amp;H70)&gt;=3,"3º atestado ou mais da mesma unidade em 90 dias. ",""),"")&amp;IF(AND(C70&lt;&gt;"",H70&lt;&gt;""),IF(AND(COUNTIFS($C$5:$C$304,C70,$H$5:$H$304,"&gt;="&amp;(H70-365),$H$5:$H$304,"&lt;="&amp;H70)&gt;=3,(COUNTIFS($C$5:$C$304,C70,$K$5:$K$304,"segunda",$H$5:$H$304,"&gt;="&amp;(H70-365),$H$5:$H$304,"&lt;="&amp;H70)+COUNTIFS($C$5:$C$304,C70,$K$5:$K$304,"sexta",$H$5:$H$304,"&gt;="&amp;(H70-365),$H$5:$H$304,"&lt;="&amp;H70))/COUNTIFS($C$5:$C$304,C70,$H$5:$H$304,"&gt;="&amp;(H70-365),$H$5:$H$304,"&lt;="&amp;H70)&gt;=0.6),"Colaborador com 60% ou mais dos atestados na segunda ou sexta (12 meses). ",""),"")&amp;IF(AND(C70&lt;&gt;"",R70="Não"),"Registro ainda não conferido no conselho. ",""))</f>
        <v/>
      </c>
      <c r="X70" s="19" t="n"/>
    </row>
    <row r="71">
      <c r="A71" s="12">
        <f>IF(C71="","",ROW()-4)</f>
        <v/>
      </c>
      <c r="B71" s="18" t="n"/>
      <c r="C71" s="15" t="n"/>
      <c r="D71" s="15" t="n"/>
      <c r="E71" s="15" t="n"/>
      <c r="F71" s="15" t="n"/>
      <c r="G71" s="15" t="n"/>
      <c r="H71" s="18" t="n"/>
      <c r="I71" s="18" t="n"/>
      <c r="J71" s="12">
        <f>IF(OR(H71="",I71=""),"",I71-H71+1)</f>
        <v/>
      </c>
      <c r="K71" s="12">
        <f>IF(H71="","",CHOOSE(WEEKDAY(H71),"domingo","segunda","terça","quarta","quinta","sexta","sábado"))</f>
        <v/>
      </c>
      <c r="L71" s="15" t="n"/>
      <c r="M71" s="15" t="n"/>
      <c r="N71" s="15" t="n"/>
      <c r="O71" s="15" t="n"/>
      <c r="P71" s="15" t="n"/>
      <c r="Q71" s="15" t="n"/>
      <c r="R71" s="15" t="n"/>
      <c r="S71" s="15" t="n"/>
      <c r="T71" s="15" t="n"/>
      <c r="U71" s="15" t="n"/>
      <c r="V71" s="15" t="n"/>
      <c r="W71" s="16">
        <f>IF(C71="","",IF(AND(J71&lt;&gt;"",N(J71)&gt;15),"Passa de 15 dias: encaminhar ao INSS. ","")&amp;IF(AND(P71&lt;&gt;"",H71&lt;&gt;""),IF(COUNTIFS($P$5:$P$304,P71,$H$5:$H$304,"&gt;="&amp;(H71-90),$H$5:$H$304,"&lt;="&amp;H71)&gt;=3,"3º atestado ou mais da mesma unidade em 90 dias. ",""),"")&amp;IF(AND(C71&lt;&gt;"",H71&lt;&gt;""),IF(AND(COUNTIFS($C$5:$C$304,C71,$H$5:$H$304,"&gt;="&amp;(H71-365),$H$5:$H$304,"&lt;="&amp;H71)&gt;=3,(COUNTIFS($C$5:$C$304,C71,$K$5:$K$304,"segunda",$H$5:$H$304,"&gt;="&amp;(H71-365),$H$5:$H$304,"&lt;="&amp;H71)+COUNTIFS($C$5:$C$304,C71,$K$5:$K$304,"sexta",$H$5:$H$304,"&gt;="&amp;(H71-365),$H$5:$H$304,"&lt;="&amp;H71))/COUNTIFS($C$5:$C$304,C71,$H$5:$H$304,"&gt;="&amp;(H71-365),$H$5:$H$304,"&lt;="&amp;H71)&gt;=0.6),"Colaborador com 60% ou mais dos atestados na segunda ou sexta (12 meses). ",""),"")&amp;IF(AND(C71&lt;&gt;"",R71="Não"),"Registro ainda não conferido no conselho. ",""))</f>
        <v/>
      </c>
      <c r="X71" s="19" t="n"/>
    </row>
    <row r="72">
      <c r="A72" s="12">
        <f>IF(C72="","",ROW()-4)</f>
        <v/>
      </c>
      <c r="B72" s="18" t="n"/>
      <c r="C72" s="15" t="n"/>
      <c r="D72" s="15" t="n"/>
      <c r="E72" s="15" t="n"/>
      <c r="F72" s="15" t="n"/>
      <c r="G72" s="15" t="n"/>
      <c r="H72" s="18" t="n"/>
      <c r="I72" s="18" t="n"/>
      <c r="J72" s="12">
        <f>IF(OR(H72="",I72=""),"",I72-H72+1)</f>
        <v/>
      </c>
      <c r="K72" s="12">
        <f>IF(H72="","",CHOOSE(WEEKDAY(H72),"domingo","segunda","terça","quarta","quinta","sexta","sábado"))</f>
        <v/>
      </c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6">
        <f>IF(C72="","",IF(AND(J72&lt;&gt;"",N(J72)&gt;15),"Passa de 15 dias: encaminhar ao INSS. ","")&amp;IF(AND(P72&lt;&gt;"",H72&lt;&gt;""),IF(COUNTIFS($P$5:$P$304,P72,$H$5:$H$304,"&gt;="&amp;(H72-90),$H$5:$H$304,"&lt;="&amp;H72)&gt;=3,"3º atestado ou mais da mesma unidade em 90 dias. ",""),"")&amp;IF(AND(C72&lt;&gt;"",H72&lt;&gt;""),IF(AND(COUNTIFS($C$5:$C$304,C72,$H$5:$H$304,"&gt;="&amp;(H72-365),$H$5:$H$304,"&lt;="&amp;H72)&gt;=3,(COUNTIFS($C$5:$C$304,C72,$K$5:$K$304,"segunda",$H$5:$H$304,"&gt;="&amp;(H72-365),$H$5:$H$304,"&lt;="&amp;H72)+COUNTIFS($C$5:$C$304,C72,$K$5:$K$304,"sexta",$H$5:$H$304,"&gt;="&amp;(H72-365),$H$5:$H$304,"&lt;="&amp;H72))/COUNTIFS($C$5:$C$304,C72,$H$5:$H$304,"&gt;="&amp;(H72-365),$H$5:$H$304,"&lt;="&amp;H72)&gt;=0.6),"Colaborador com 60% ou mais dos atestados na segunda ou sexta (12 meses). ",""),"")&amp;IF(AND(C72&lt;&gt;"",R72="Não"),"Registro ainda não conferido no conselho. ",""))</f>
        <v/>
      </c>
      <c r="X72" s="19" t="n"/>
    </row>
    <row r="73">
      <c r="A73" s="12">
        <f>IF(C73="","",ROW()-4)</f>
        <v/>
      </c>
      <c r="B73" s="18" t="n"/>
      <c r="C73" s="15" t="n"/>
      <c r="D73" s="15" t="n"/>
      <c r="E73" s="15" t="n"/>
      <c r="F73" s="15" t="n"/>
      <c r="G73" s="15" t="n"/>
      <c r="H73" s="18" t="n"/>
      <c r="I73" s="18" t="n"/>
      <c r="J73" s="12">
        <f>IF(OR(H73="",I73=""),"",I73-H73+1)</f>
        <v/>
      </c>
      <c r="K73" s="12">
        <f>IF(H73="","",CHOOSE(WEEKDAY(H73),"domingo","segunda","terça","quarta","quinta","sexta","sábado"))</f>
        <v/>
      </c>
      <c r="L73" s="15" t="n"/>
      <c r="M73" s="15" t="n"/>
      <c r="N73" s="15" t="n"/>
      <c r="O73" s="15" t="n"/>
      <c r="P73" s="15" t="n"/>
      <c r="Q73" s="15" t="n"/>
      <c r="R73" s="15" t="n"/>
      <c r="S73" s="15" t="n"/>
      <c r="T73" s="15" t="n"/>
      <c r="U73" s="15" t="n"/>
      <c r="V73" s="15" t="n"/>
      <c r="W73" s="16">
        <f>IF(C73="","",IF(AND(J73&lt;&gt;"",N(J73)&gt;15),"Passa de 15 dias: encaminhar ao INSS. ","")&amp;IF(AND(P73&lt;&gt;"",H73&lt;&gt;""),IF(COUNTIFS($P$5:$P$304,P73,$H$5:$H$304,"&gt;="&amp;(H73-90),$H$5:$H$304,"&lt;="&amp;H73)&gt;=3,"3º atestado ou mais da mesma unidade em 90 dias. ",""),"")&amp;IF(AND(C73&lt;&gt;"",H73&lt;&gt;""),IF(AND(COUNTIFS($C$5:$C$304,C73,$H$5:$H$304,"&gt;="&amp;(H73-365),$H$5:$H$304,"&lt;="&amp;H73)&gt;=3,(COUNTIFS($C$5:$C$304,C73,$K$5:$K$304,"segunda",$H$5:$H$304,"&gt;="&amp;(H73-365),$H$5:$H$304,"&lt;="&amp;H73)+COUNTIFS($C$5:$C$304,C73,$K$5:$K$304,"sexta",$H$5:$H$304,"&gt;="&amp;(H73-365),$H$5:$H$304,"&lt;="&amp;H73))/COUNTIFS($C$5:$C$304,C73,$H$5:$H$304,"&gt;="&amp;(H73-365),$H$5:$H$304,"&lt;="&amp;H73)&gt;=0.6),"Colaborador com 60% ou mais dos atestados na segunda ou sexta (12 meses). ",""),"")&amp;IF(AND(C73&lt;&gt;"",R73="Não"),"Registro ainda não conferido no conselho. ",""))</f>
        <v/>
      </c>
      <c r="X73" s="19" t="n"/>
    </row>
    <row r="74">
      <c r="A74" s="12">
        <f>IF(C74="","",ROW()-4)</f>
        <v/>
      </c>
      <c r="B74" s="18" t="n"/>
      <c r="C74" s="15" t="n"/>
      <c r="D74" s="15" t="n"/>
      <c r="E74" s="15" t="n"/>
      <c r="F74" s="15" t="n"/>
      <c r="G74" s="15" t="n"/>
      <c r="H74" s="18" t="n"/>
      <c r="I74" s="18" t="n"/>
      <c r="J74" s="12">
        <f>IF(OR(H74="",I74=""),"",I74-H74+1)</f>
        <v/>
      </c>
      <c r="K74" s="12">
        <f>IF(H74="","",CHOOSE(WEEKDAY(H74),"domingo","segunda","terça","quarta","quinta","sexta","sábado"))</f>
        <v/>
      </c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6">
        <f>IF(C74="","",IF(AND(J74&lt;&gt;"",N(J74)&gt;15),"Passa de 15 dias: encaminhar ao INSS. ","")&amp;IF(AND(P74&lt;&gt;"",H74&lt;&gt;""),IF(COUNTIFS($P$5:$P$304,P74,$H$5:$H$304,"&gt;="&amp;(H74-90),$H$5:$H$304,"&lt;="&amp;H74)&gt;=3,"3º atestado ou mais da mesma unidade em 90 dias. ",""),"")&amp;IF(AND(C74&lt;&gt;"",H74&lt;&gt;""),IF(AND(COUNTIFS($C$5:$C$304,C74,$H$5:$H$304,"&gt;="&amp;(H74-365),$H$5:$H$304,"&lt;="&amp;H74)&gt;=3,(COUNTIFS($C$5:$C$304,C74,$K$5:$K$304,"segunda",$H$5:$H$304,"&gt;="&amp;(H74-365),$H$5:$H$304,"&lt;="&amp;H74)+COUNTIFS($C$5:$C$304,C74,$K$5:$K$304,"sexta",$H$5:$H$304,"&gt;="&amp;(H74-365),$H$5:$H$304,"&lt;="&amp;H74))/COUNTIFS($C$5:$C$304,C74,$H$5:$H$304,"&gt;="&amp;(H74-365),$H$5:$H$304,"&lt;="&amp;H74)&gt;=0.6),"Colaborador com 60% ou mais dos atestados na segunda ou sexta (12 meses). ",""),"")&amp;IF(AND(C74&lt;&gt;"",R74="Não"),"Registro ainda não conferido no conselho. ",""))</f>
        <v/>
      </c>
      <c r="X74" s="19" t="n"/>
    </row>
    <row r="75">
      <c r="A75" s="12">
        <f>IF(C75="","",ROW()-4)</f>
        <v/>
      </c>
      <c r="B75" s="18" t="n"/>
      <c r="C75" s="15" t="n"/>
      <c r="D75" s="15" t="n"/>
      <c r="E75" s="15" t="n"/>
      <c r="F75" s="15" t="n"/>
      <c r="G75" s="15" t="n"/>
      <c r="H75" s="18" t="n"/>
      <c r="I75" s="18" t="n"/>
      <c r="J75" s="12">
        <f>IF(OR(H75="",I75=""),"",I75-H75+1)</f>
        <v/>
      </c>
      <c r="K75" s="12">
        <f>IF(H75="","",CHOOSE(WEEKDAY(H75),"domingo","segunda","terça","quarta","quinta","sexta","sábado"))</f>
        <v/>
      </c>
      <c r="L75" s="15" t="n"/>
      <c r="M75" s="15" t="n"/>
      <c r="N75" s="15" t="n"/>
      <c r="O75" s="15" t="n"/>
      <c r="P75" s="15" t="n"/>
      <c r="Q75" s="15" t="n"/>
      <c r="R75" s="15" t="n"/>
      <c r="S75" s="15" t="n"/>
      <c r="T75" s="15" t="n"/>
      <c r="U75" s="15" t="n"/>
      <c r="V75" s="15" t="n"/>
      <c r="W75" s="16">
        <f>IF(C75="","",IF(AND(J75&lt;&gt;"",N(J75)&gt;15),"Passa de 15 dias: encaminhar ao INSS. ","")&amp;IF(AND(P75&lt;&gt;"",H75&lt;&gt;""),IF(COUNTIFS($P$5:$P$304,P75,$H$5:$H$304,"&gt;="&amp;(H75-90),$H$5:$H$304,"&lt;="&amp;H75)&gt;=3,"3º atestado ou mais da mesma unidade em 90 dias. ",""),"")&amp;IF(AND(C75&lt;&gt;"",H75&lt;&gt;""),IF(AND(COUNTIFS($C$5:$C$304,C75,$H$5:$H$304,"&gt;="&amp;(H75-365),$H$5:$H$304,"&lt;="&amp;H75)&gt;=3,(COUNTIFS($C$5:$C$304,C75,$K$5:$K$304,"segunda",$H$5:$H$304,"&gt;="&amp;(H75-365),$H$5:$H$304,"&lt;="&amp;H75)+COUNTIFS($C$5:$C$304,C75,$K$5:$K$304,"sexta",$H$5:$H$304,"&gt;="&amp;(H75-365),$H$5:$H$304,"&lt;="&amp;H75))/COUNTIFS($C$5:$C$304,C75,$H$5:$H$304,"&gt;="&amp;(H75-365),$H$5:$H$304,"&lt;="&amp;H75)&gt;=0.6),"Colaborador com 60% ou mais dos atestados na segunda ou sexta (12 meses). ",""),"")&amp;IF(AND(C75&lt;&gt;"",R75="Não"),"Registro ainda não conferido no conselho. ",""))</f>
        <v/>
      </c>
      <c r="X75" s="19" t="n"/>
    </row>
    <row r="76">
      <c r="A76" s="12">
        <f>IF(C76="","",ROW()-4)</f>
        <v/>
      </c>
      <c r="B76" s="18" t="n"/>
      <c r="C76" s="15" t="n"/>
      <c r="D76" s="15" t="n"/>
      <c r="E76" s="15" t="n"/>
      <c r="F76" s="15" t="n"/>
      <c r="G76" s="15" t="n"/>
      <c r="H76" s="18" t="n"/>
      <c r="I76" s="18" t="n"/>
      <c r="J76" s="12">
        <f>IF(OR(H76="",I76=""),"",I76-H76+1)</f>
        <v/>
      </c>
      <c r="K76" s="12">
        <f>IF(H76="","",CHOOSE(WEEKDAY(H76),"domingo","segunda","terça","quarta","quinta","sexta","sábado"))</f>
        <v/>
      </c>
      <c r="L76" s="15" t="n"/>
      <c r="M76" s="15" t="n"/>
      <c r="N76" s="15" t="n"/>
      <c r="O76" s="15" t="n"/>
      <c r="P76" s="15" t="n"/>
      <c r="Q76" s="15" t="n"/>
      <c r="R76" s="15" t="n"/>
      <c r="S76" s="15" t="n"/>
      <c r="T76" s="15" t="n"/>
      <c r="U76" s="15" t="n"/>
      <c r="V76" s="15" t="n"/>
      <c r="W76" s="16">
        <f>IF(C76="","",IF(AND(J76&lt;&gt;"",N(J76)&gt;15),"Passa de 15 dias: encaminhar ao INSS. ","")&amp;IF(AND(P76&lt;&gt;"",H76&lt;&gt;""),IF(COUNTIFS($P$5:$P$304,P76,$H$5:$H$304,"&gt;="&amp;(H76-90),$H$5:$H$304,"&lt;="&amp;H76)&gt;=3,"3º atestado ou mais da mesma unidade em 90 dias. ",""),"")&amp;IF(AND(C76&lt;&gt;"",H76&lt;&gt;""),IF(AND(COUNTIFS($C$5:$C$304,C76,$H$5:$H$304,"&gt;="&amp;(H76-365),$H$5:$H$304,"&lt;="&amp;H76)&gt;=3,(COUNTIFS($C$5:$C$304,C76,$K$5:$K$304,"segunda",$H$5:$H$304,"&gt;="&amp;(H76-365),$H$5:$H$304,"&lt;="&amp;H76)+COUNTIFS($C$5:$C$304,C76,$K$5:$K$304,"sexta",$H$5:$H$304,"&gt;="&amp;(H76-365),$H$5:$H$304,"&lt;="&amp;H76))/COUNTIFS($C$5:$C$304,C76,$H$5:$H$304,"&gt;="&amp;(H76-365),$H$5:$H$304,"&lt;="&amp;H76)&gt;=0.6),"Colaborador com 60% ou mais dos atestados na segunda ou sexta (12 meses). ",""),"")&amp;IF(AND(C76&lt;&gt;"",R76="Não"),"Registro ainda não conferido no conselho. ",""))</f>
        <v/>
      </c>
      <c r="X76" s="19" t="n"/>
    </row>
    <row r="77">
      <c r="A77" s="12">
        <f>IF(C77="","",ROW()-4)</f>
        <v/>
      </c>
      <c r="B77" s="18" t="n"/>
      <c r="C77" s="15" t="n"/>
      <c r="D77" s="15" t="n"/>
      <c r="E77" s="15" t="n"/>
      <c r="F77" s="15" t="n"/>
      <c r="G77" s="15" t="n"/>
      <c r="H77" s="18" t="n"/>
      <c r="I77" s="18" t="n"/>
      <c r="J77" s="12">
        <f>IF(OR(H77="",I77=""),"",I77-H77+1)</f>
        <v/>
      </c>
      <c r="K77" s="12">
        <f>IF(H77="","",CHOOSE(WEEKDAY(H77),"domingo","segunda","terça","quarta","quinta","sexta","sábado"))</f>
        <v/>
      </c>
      <c r="L77" s="15" t="n"/>
      <c r="M77" s="15" t="n"/>
      <c r="N77" s="15" t="n"/>
      <c r="O77" s="15" t="n"/>
      <c r="P77" s="15" t="n"/>
      <c r="Q77" s="15" t="n"/>
      <c r="R77" s="15" t="n"/>
      <c r="S77" s="15" t="n"/>
      <c r="T77" s="15" t="n"/>
      <c r="U77" s="15" t="n"/>
      <c r="V77" s="15" t="n"/>
      <c r="W77" s="16">
        <f>IF(C77="","",IF(AND(J77&lt;&gt;"",N(J77)&gt;15),"Passa de 15 dias: encaminhar ao INSS. ","")&amp;IF(AND(P77&lt;&gt;"",H77&lt;&gt;""),IF(COUNTIFS($P$5:$P$304,P77,$H$5:$H$304,"&gt;="&amp;(H77-90),$H$5:$H$304,"&lt;="&amp;H77)&gt;=3,"3º atestado ou mais da mesma unidade em 90 dias. ",""),"")&amp;IF(AND(C77&lt;&gt;"",H77&lt;&gt;""),IF(AND(COUNTIFS($C$5:$C$304,C77,$H$5:$H$304,"&gt;="&amp;(H77-365),$H$5:$H$304,"&lt;="&amp;H77)&gt;=3,(COUNTIFS($C$5:$C$304,C77,$K$5:$K$304,"segunda",$H$5:$H$304,"&gt;="&amp;(H77-365),$H$5:$H$304,"&lt;="&amp;H77)+COUNTIFS($C$5:$C$304,C77,$K$5:$K$304,"sexta",$H$5:$H$304,"&gt;="&amp;(H77-365),$H$5:$H$304,"&lt;="&amp;H77))/COUNTIFS($C$5:$C$304,C77,$H$5:$H$304,"&gt;="&amp;(H77-365),$H$5:$H$304,"&lt;="&amp;H77)&gt;=0.6),"Colaborador com 60% ou mais dos atestados na segunda ou sexta (12 meses). ",""),"")&amp;IF(AND(C77&lt;&gt;"",R77="Não"),"Registro ainda não conferido no conselho. ",""))</f>
        <v/>
      </c>
      <c r="X77" s="19" t="n"/>
    </row>
    <row r="78">
      <c r="A78" s="12">
        <f>IF(C78="","",ROW()-4)</f>
        <v/>
      </c>
      <c r="B78" s="18" t="n"/>
      <c r="C78" s="15" t="n"/>
      <c r="D78" s="15" t="n"/>
      <c r="E78" s="15" t="n"/>
      <c r="F78" s="15" t="n"/>
      <c r="G78" s="15" t="n"/>
      <c r="H78" s="18" t="n"/>
      <c r="I78" s="18" t="n"/>
      <c r="J78" s="12">
        <f>IF(OR(H78="",I78=""),"",I78-H78+1)</f>
        <v/>
      </c>
      <c r="K78" s="12">
        <f>IF(H78="","",CHOOSE(WEEKDAY(H78),"domingo","segunda","terça","quarta","quinta","sexta","sábado"))</f>
        <v/>
      </c>
      <c r="L78" s="15" t="n"/>
      <c r="M78" s="15" t="n"/>
      <c r="N78" s="15" t="n"/>
      <c r="O78" s="15" t="n"/>
      <c r="P78" s="15" t="n"/>
      <c r="Q78" s="15" t="n"/>
      <c r="R78" s="15" t="n"/>
      <c r="S78" s="15" t="n"/>
      <c r="T78" s="15" t="n"/>
      <c r="U78" s="15" t="n"/>
      <c r="V78" s="15" t="n"/>
      <c r="W78" s="16">
        <f>IF(C78="","",IF(AND(J78&lt;&gt;"",N(J78)&gt;15),"Passa de 15 dias: encaminhar ao INSS. ","")&amp;IF(AND(P78&lt;&gt;"",H78&lt;&gt;""),IF(COUNTIFS($P$5:$P$304,P78,$H$5:$H$304,"&gt;="&amp;(H78-90),$H$5:$H$304,"&lt;="&amp;H78)&gt;=3,"3º atestado ou mais da mesma unidade em 90 dias. ",""),"")&amp;IF(AND(C78&lt;&gt;"",H78&lt;&gt;""),IF(AND(COUNTIFS($C$5:$C$304,C78,$H$5:$H$304,"&gt;="&amp;(H78-365),$H$5:$H$304,"&lt;="&amp;H78)&gt;=3,(COUNTIFS($C$5:$C$304,C78,$K$5:$K$304,"segunda",$H$5:$H$304,"&gt;="&amp;(H78-365),$H$5:$H$304,"&lt;="&amp;H78)+COUNTIFS($C$5:$C$304,C78,$K$5:$K$304,"sexta",$H$5:$H$304,"&gt;="&amp;(H78-365),$H$5:$H$304,"&lt;="&amp;H78))/COUNTIFS($C$5:$C$304,C78,$H$5:$H$304,"&gt;="&amp;(H78-365),$H$5:$H$304,"&lt;="&amp;H78)&gt;=0.6),"Colaborador com 60% ou mais dos atestados na segunda ou sexta (12 meses). ",""),"")&amp;IF(AND(C78&lt;&gt;"",R78="Não"),"Registro ainda não conferido no conselho. ",""))</f>
        <v/>
      </c>
      <c r="X78" s="19" t="n"/>
    </row>
    <row r="79">
      <c r="A79" s="12">
        <f>IF(C79="","",ROW()-4)</f>
        <v/>
      </c>
      <c r="B79" s="18" t="n"/>
      <c r="C79" s="15" t="n"/>
      <c r="D79" s="15" t="n"/>
      <c r="E79" s="15" t="n"/>
      <c r="F79" s="15" t="n"/>
      <c r="G79" s="15" t="n"/>
      <c r="H79" s="18" t="n"/>
      <c r="I79" s="18" t="n"/>
      <c r="J79" s="12">
        <f>IF(OR(H79="",I79=""),"",I79-H79+1)</f>
        <v/>
      </c>
      <c r="K79" s="12">
        <f>IF(H79="","",CHOOSE(WEEKDAY(H79),"domingo","segunda","terça","quarta","quinta","sexta","sábado"))</f>
        <v/>
      </c>
      <c r="L79" s="15" t="n"/>
      <c r="M79" s="15" t="n"/>
      <c r="N79" s="15" t="n"/>
      <c r="O79" s="15" t="n"/>
      <c r="P79" s="15" t="n"/>
      <c r="Q79" s="15" t="n"/>
      <c r="R79" s="15" t="n"/>
      <c r="S79" s="15" t="n"/>
      <c r="T79" s="15" t="n"/>
      <c r="U79" s="15" t="n"/>
      <c r="V79" s="15" t="n"/>
      <c r="W79" s="16">
        <f>IF(C79="","",IF(AND(J79&lt;&gt;"",N(J79)&gt;15),"Passa de 15 dias: encaminhar ao INSS. ","")&amp;IF(AND(P79&lt;&gt;"",H79&lt;&gt;""),IF(COUNTIFS($P$5:$P$304,P79,$H$5:$H$304,"&gt;="&amp;(H79-90),$H$5:$H$304,"&lt;="&amp;H79)&gt;=3,"3º atestado ou mais da mesma unidade em 90 dias. ",""),"")&amp;IF(AND(C79&lt;&gt;"",H79&lt;&gt;""),IF(AND(COUNTIFS($C$5:$C$304,C79,$H$5:$H$304,"&gt;="&amp;(H79-365),$H$5:$H$304,"&lt;="&amp;H79)&gt;=3,(COUNTIFS($C$5:$C$304,C79,$K$5:$K$304,"segunda",$H$5:$H$304,"&gt;="&amp;(H79-365),$H$5:$H$304,"&lt;="&amp;H79)+COUNTIFS($C$5:$C$304,C79,$K$5:$K$304,"sexta",$H$5:$H$304,"&gt;="&amp;(H79-365),$H$5:$H$304,"&lt;="&amp;H79))/COUNTIFS($C$5:$C$304,C79,$H$5:$H$304,"&gt;="&amp;(H79-365),$H$5:$H$304,"&lt;="&amp;H79)&gt;=0.6),"Colaborador com 60% ou mais dos atestados na segunda ou sexta (12 meses). ",""),"")&amp;IF(AND(C79&lt;&gt;"",R79="Não"),"Registro ainda não conferido no conselho. ",""))</f>
        <v/>
      </c>
      <c r="X79" s="19" t="n"/>
    </row>
    <row r="80">
      <c r="A80" s="12">
        <f>IF(C80="","",ROW()-4)</f>
        <v/>
      </c>
      <c r="B80" s="18" t="n"/>
      <c r="C80" s="15" t="n"/>
      <c r="D80" s="15" t="n"/>
      <c r="E80" s="15" t="n"/>
      <c r="F80" s="15" t="n"/>
      <c r="G80" s="15" t="n"/>
      <c r="H80" s="18" t="n"/>
      <c r="I80" s="18" t="n"/>
      <c r="J80" s="12">
        <f>IF(OR(H80="",I80=""),"",I80-H80+1)</f>
        <v/>
      </c>
      <c r="K80" s="12">
        <f>IF(H80="","",CHOOSE(WEEKDAY(H80),"domingo","segunda","terça","quarta","quinta","sexta","sábado"))</f>
        <v/>
      </c>
      <c r="L80" s="15" t="n"/>
      <c r="M80" s="15" t="n"/>
      <c r="N80" s="15" t="n"/>
      <c r="O80" s="15" t="n"/>
      <c r="P80" s="15" t="n"/>
      <c r="Q80" s="15" t="n"/>
      <c r="R80" s="15" t="n"/>
      <c r="S80" s="15" t="n"/>
      <c r="T80" s="15" t="n"/>
      <c r="U80" s="15" t="n"/>
      <c r="V80" s="15" t="n"/>
      <c r="W80" s="16">
        <f>IF(C80="","",IF(AND(J80&lt;&gt;"",N(J80)&gt;15),"Passa de 15 dias: encaminhar ao INSS. ","")&amp;IF(AND(P80&lt;&gt;"",H80&lt;&gt;""),IF(COUNTIFS($P$5:$P$304,P80,$H$5:$H$304,"&gt;="&amp;(H80-90),$H$5:$H$304,"&lt;="&amp;H80)&gt;=3,"3º atestado ou mais da mesma unidade em 90 dias. ",""),"")&amp;IF(AND(C80&lt;&gt;"",H80&lt;&gt;""),IF(AND(COUNTIFS($C$5:$C$304,C80,$H$5:$H$304,"&gt;="&amp;(H80-365),$H$5:$H$304,"&lt;="&amp;H80)&gt;=3,(COUNTIFS($C$5:$C$304,C80,$K$5:$K$304,"segunda",$H$5:$H$304,"&gt;="&amp;(H80-365),$H$5:$H$304,"&lt;="&amp;H80)+COUNTIFS($C$5:$C$304,C80,$K$5:$K$304,"sexta",$H$5:$H$304,"&gt;="&amp;(H80-365),$H$5:$H$304,"&lt;="&amp;H80))/COUNTIFS($C$5:$C$304,C80,$H$5:$H$304,"&gt;="&amp;(H80-365),$H$5:$H$304,"&lt;="&amp;H80)&gt;=0.6),"Colaborador com 60% ou mais dos atestados na segunda ou sexta (12 meses). ",""),"")&amp;IF(AND(C80&lt;&gt;"",R80="Não"),"Registro ainda não conferido no conselho. ",""))</f>
        <v/>
      </c>
      <c r="X80" s="19" t="n"/>
    </row>
    <row r="81">
      <c r="A81" s="12">
        <f>IF(C81="","",ROW()-4)</f>
        <v/>
      </c>
      <c r="B81" s="18" t="n"/>
      <c r="C81" s="15" t="n"/>
      <c r="D81" s="15" t="n"/>
      <c r="E81" s="15" t="n"/>
      <c r="F81" s="15" t="n"/>
      <c r="G81" s="15" t="n"/>
      <c r="H81" s="18" t="n"/>
      <c r="I81" s="18" t="n"/>
      <c r="J81" s="12">
        <f>IF(OR(H81="",I81=""),"",I81-H81+1)</f>
        <v/>
      </c>
      <c r="K81" s="12">
        <f>IF(H81="","",CHOOSE(WEEKDAY(H81),"domingo","segunda","terça","quarta","quinta","sexta","sábado"))</f>
        <v/>
      </c>
      <c r="L81" s="15" t="n"/>
      <c r="M81" s="15" t="n"/>
      <c r="N81" s="15" t="n"/>
      <c r="O81" s="15" t="n"/>
      <c r="P81" s="15" t="n"/>
      <c r="Q81" s="15" t="n"/>
      <c r="R81" s="15" t="n"/>
      <c r="S81" s="15" t="n"/>
      <c r="T81" s="15" t="n"/>
      <c r="U81" s="15" t="n"/>
      <c r="V81" s="15" t="n"/>
      <c r="W81" s="16">
        <f>IF(C81="","",IF(AND(J81&lt;&gt;"",N(J81)&gt;15),"Passa de 15 dias: encaminhar ao INSS. ","")&amp;IF(AND(P81&lt;&gt;"",H81&lt;&gt;""),IF(COUNTIFS($P$5:$P$304,P81,$H$5:$H$304,"&gt;="&amp;(H81-90),$H$5:$H$304,"&lt;="&amp;H81)&gt;=3,"3º atestado ou mais da mesma unidade em 90 dias. ",""),"")&amp;IF(AND(C81&lt;&gt;"",H81&lt;&gt;""),IF(AND(COUNTIFS($C$5:$C$304,C81,$H$5:$H$304,"&gt;="&amp;(H81-365),$H$5:$H$304,"&lt;="&amp;H81)&gt;=3,(COUNTIFS($C$5:$C$304,C81,$K$5:$K$304,"segunda",$H$5:$H$304,"&gt;="&amp;(H81-365),$H$5:$H$304,"&lt;="&amp;H81)+COUNTIFS($C$5:$C$304,C81,$K$5:$K$304,"sexta",$H$5:$H$304,"&gt;="&amp;(H81-365),$H$5:$H$304,"&lt;="&amp;H81))/COUNTIFS($C$5:$C$304,C81,$H$5:$H$304,"&gt;="&amp;(H81-365),$H$5:$H$304,"&lt;="&amp;H81)&gt;=0.6),"Colaborador com 60% ou mais dos atestados na segunda ou sexta (12 meses). ",""),"")&amp;IF(AND(C81&lt;&gt;"",R81="Não"),"Registro ainda não conferido no conselho. ",""))</f>
        <v/>
      </c>
      <c r="X81" s="19" t="n"/>
    </row>
    <row r="82">
      <c r="A82" s="12">
        <f>IF(C82="","",ROW()-4)</f>
        <v/>
      </c>
      <c r="B82" s="18" t="n"/>
      <c r="C82" s="15" t="n"/>
      <c r="D82" s="15" t="n"/>
      <c r="E82" s="15" t="n"/>
      <c r="F82" s="15" t="n"/>
      <c r="G82" s="15" t="n"/>
      <c r="H82" s="18" t="n"/>
      <c r="I82" s="18" t="n"/>
      <c r="J82" s="12">
        <f>IF(OR(H82="",I82=""),"",I82-H82+1)</f>
        <v/>
      </c>
      <c r="K82" s="12">
        <f>IF(H82="","",CHOOSE(WEEKDAY(H82),"domingo","segunda","terça","quarta","quinta","sexta","sábado"))</f>
        <v/>
      </c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5" t="n"/>
      <c r="V82" s="15" t="n"/>
      <c r="W82" s="16">
        <f>IF(C82="","",IF(AND(J82&lt;&gt;"",N(J82)&gt;15),"Passa de 15 dias: encaminhar ao INSS. ","")&amp;IF(AND(P82&lt;&gt;"",H82&lt;&gt;""),IF(COUNTIFS($P$5:$P$304,P82,$H$5:$H$304,"&gt;="&amp;(H82-90),$H$5:$H$304,"&lt;="&amp;H82)&gt;=3,"3º atestado ou mais da mesma unidade em 90 dias. ",""),"")&amp;IF(AND(C82&lt;&gt;"",H82&lt;&gt;""),IF(AND(COUNTIFS($C$5:$C$304,C82,$H$5:$H$304,"&gt;="&amp;(H82-365),$H$5:$H$304,"&lt;="&amp;H82)&gt;=3,(COUNTIFS($C$5:$C$304,C82,$K$5:$K$304,"segunda",$H$5:$H$304,"&gt;="&amp;(H82-365),$H$5:$H$304,"&lt;="&amp;H82)+COUNTIFS($C$5:$C$304,C82,$K$5:$K$304,"sexta",$H$5:$H$304,"&gt;="&amp;(H82-365),$H$5:$H$304,"&lt;="&amp;H82))/COUNTIFS($C$5:$C$304,C82,$H$5:$H$304,"&gt;="&amp;(H82-365),$H$5:$H$304,"&lt;="&amp;H82)&gt;=0.6),"Colaborador com 60% ou mais dos atestados na segunda ou sexta (12 meses). ",""),"")&amp;IF(AND(C82&lt;&gt;"",R82="Não"),"Registro ainda não conferido no conselho. ",""))</f>
        <v/>
      </c>
      <c r="X82" s="19" t="n"/>
    </row>
    <row r="83">
      <c r="A83" s="12">
        <f>IF(C83="","",ROW()-4)</f>
        <v/>
      </c>
      <c r="B83" s="18" t="n"/>
      <c r="C83" s="15" t="n"/>
      <c r="D83" s="15" t="n"/>
      <c r="E83" s="15" t="n"/>
      <c r="F83" s="15" t="n"/>
      <c r="G83" s="15" t="n"/>
      <c r="H83" s="18" t="n"/>
      <c r="I83" s="18" t="n"/>
      <c r="J83" s="12">
        <f>IF(OR(H83="",I83=""),"",I83-H83+1)</f>
        <v/>
      </c>
      <c r="K83" s="12">
        <f>IF(H83="","",CHOOSE(WEEKDAY(H83),"domingo","segunda","terça","quarta","quinta","sexta","sábado"))</f>
        <v/>
      </c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5" t="n"/>
      <c r="V83" s="15" t="n"/>
      <c r="W83" s="16">
        <f>IF(C83="","",IF(AND(J83&lt;&gt;"",N(J83)&gt;15),"Passa de 15 dias: encaminhar ao INSS. ","")&amp;IF(AND(P83&lt;&gt;"",H83&lt;&gt;""),IF(COUNTIFS($P$5:$P$304,P83,$H$5:$H$304,"&gt;="&amp;(H83-90),$H$5:$H$304,"&lt;="&amp;H83)&gt;=3,"3º atestado ou mais da mesma unidade em 90 dias. ",""),"")&amp;IF(AND(C83&lt;&gt;"",H83&lt;&gt;""),IF(AND(COUNTIFS($C$5:$C$304,C83,$H$5:$H$304,"&gt;="&amp;(H83-365),$H$5:$H$304,"&lt;="&amp;H83)&gt;=3,(COUNTIFS($C$5:$C$304,C83,$K$5:$K$304,"segunda",$H$5:$H$304,"&gt;="&amp;(H83-365),$H$5:$H$304,"&lt;="&amp;H83)+COUNTIFS($C$5:$C$304,C83,$K$5:$K$304,"sexta",$H$5:$H$304,"&gt;="&amp;(H83-365),$H$5:$H$304,"&lt;="&amp;H83))/COUNTIFS($C$5:$C$304,C83,$H$5:$H$304,"&gt;="&amp;(H83-365),$H$5:$H$304,"&lt;="&amp;H83)&gt;=0.6),"Colaborador com 60% ou mais dos atestados na segunda ou sexta (12 meses). ",""),"")&amp;IF(AND(C83&lt;&gt;"",R83="Não"),"Registro ainda não conferido no conselho. ",""))</f>
        <v/>
      </c>
      <c r="X83" s="19" t="n"/>
    </row>
    <row r="84">
      <c r="A84" s="12">
        <f>IF(C84="","",ROW()-4)</f>
        <v/>
      </c>
      <c r="B84" s="18" t="n"/>
      <c r="C84" s="15" t="n"/>
      <c r="D84" s="15" t="n"/>
      <c r="E84" s="15" t="n"/>
      <c r="F84" s="15" t="n"/>
      <c r="G84" s="15" t="n"/>
      <c r="H84" s="18" t="n"/>
      <c r="I84" s="18" t="n"/>
      <c r="J84" s="12">
        <f>IF(OR(H84="",I84=""),"",I84-H84+1)</f>
        <v/>
      </c>
      <c r="K84" s="12">
        <f>IF(H84="","",CHOOSE(WEEKDAY(H84),"domingo","segunda","terça","quarta","quinta","sexta","sábado"))</f>
        <v/>
      </c>
      <c r="L84" s="15" t="n"/>
      <c r="M84" s="15" t="n"/>
      <c r="N84" s="15" t="n"/>
      <c r="O84" s="15" t="n"/>
      <c r="P84" s="15" t="n"/>
      <c r="Q84" s="15" t="n"/>
      <c r="R84" s="15" t="n"/>
      <c r="S84" s="15" t="n"/>
      <c r="T84" s="15" t="n"/>
      <c r="U84" s="15" t="n"/>
      <c r="V84" s="15" t="n"/>
      <c r="W84" s="16">
        <f>IF(C84="","",IF(AND(J84&lt;&gt;"",N(J84)&gt;15),"Passa de 15 dias: encaminhar ao INSS. ","")&amp;IF(AND(P84&lt;&gt;"",H84&lt;&gt;""),IF(COUNTIFS($P$5:$P$304,P84,$H$5:$H$304,"&gt;="&amp;(H84-90),$H$5:$H$304,"&lt;="&amp;H84)&gt;=3,"3º atestado ou mais da mesma unidade em 90 dias. ",""),"")&amp;IF(AND(C84&lt;&gt;"",H84&lt;&gt;""),IF(AND(COUNTIFS($C$5:$C$304,C84,$H$5:$H$304,"&gt;="&amp;(H84-365),$H$5:$H$304,"&lt;="&amp;H84)&gt;=3,(COUNTIFS($C$5:$C$304,C84,$K$5:$K$304,"segunda",$H$5:$H$304,"&gt;="&amp;(H84-365),$H$5:$H$304,"&lt;="&amp;H84)+COUNTIFS($C$5:$C$304,C84,$K$5:$K$304,"sexta",$H$5:$H$304,"&gt;="&amp;(H84-365),$H$5:$H$304,"&lt;="&amp;H84))/COUNTIFS($C$5:$C$304,C84,$H$5:$H$304,"&gt;="&amp;(H84-365),$H$5:$H$304,"&lt;="&amp;H84)&gt;=0.6),"Colaborador com 60% ou mais dos atestados na segunda ou sexta (12 meses). ",""),"")&amp;IF(AND(C84&lt;&gt;"",R84="Não"),"Registro ainda não conferido no conselho. ",""))</f>
        <v/>
      </c>
      <c r="X84" s="19" t="n"/>
    </row>
    <row r="85">
      <c r="A85" s="12">
        <f>IF(C85="","",ROW()-4)</f>
        <v/>
      </c>
      <c r="B85" s="18" t="n"/>
      <c r="C85" s="15" t="n"/>
      <c r="D85" s="15" t="n"/>
      <c r="E85" s="15" t="n"/>
      <c r="F85" s="15" t="n"/>
      <c r="G85" s="15" t="n"/>
      <c r="H85" s="18" t="n"/>
      <c r="I85" s="18" t="n"/>
      <c r="J85" s="12">
        <f>IF(OR(H85="",I85=""),"",I85-H85+1)</f>
        <v/>
      </c>
      <c r="K85" s="12">
        <f>IF(H85="","",CHOOSE(WEEKDAY(H85),"domingo","segunda","terça","quarta","quinta","sexta","sábado"))</f>
        <v/>
      </c>
      <c r="L85" s="15" t="n"/>
      <c r="M85" s="15" t="n"/>
      <c r="N85" s="15" t="n"/>
      <c r="O85" s="15" t="n"/>
      <c r="P85" s="15" t="n"/>
      <c r="Q85" s="15" t="n"/>
      <c r="R85" s="15" t="n"/>
      <c r="S85" s="15" t="n"/>
      <c r="T85" s="15" t="n"/>
      <c r="U85" s="15" t="n"/>
      <c r="V85" s="15" t="n"/>
      <c r="W85" s="16">
        <f>IF(C85="","",IF(AND(J85&lt;&gt;"",N(J85)&gt;15),"Passa de 15 dias: encaminhar ao INSS. ","")&amp;IF(AND(P85&lt;&gt;"",H85&lt;&gt;""),IF(COUNTIFS($P$5:$P$304,P85,$H$5:$H$304,"&gt;="&amp;(H85-90),$H$5:$H$304,"&lt;="&amp;H85)&gt;=3,"3º atestado ou mais da mesma unidade em 90 dias. ",""),"")&amp;IF(AND(C85&lt;&gt;"",H85&lt;&gt;""),IF(AND(COUNTIFS($C$5:$C$304,C85,$H$5:$H$304,"&gt;="&amp;(H85-365),$H$5:$H$304,"&lt;="&amp;H85)&gt;=3,(COUNTIFS($C$5:$C$304,C85,$K$5:$K$304,"segunda",$H$5:$H$304,"&gt;="&amp;(H85-365),$H$5:$H$304,"&lt;="&amp;H85)+COUNTIFS($C$5:$C$304,C85,$K$5:$K$304,"sexta",$H$5:$H$304,"&gt;="&amp;(H85-365),$H$5:$H$304,"&lt;="&amp;H85))/COUNTIFS($C$5:$C$304,C85,$H$5:$H$304,"&gt;="&amp;(H85-365),$H$5:$H$304,"&lt;="&amp;H85)&gt;=0.6),"Colaborador com 60% ou mais dos atestados na segunda ou sexta (12 meses). ",""),"")&amp;IF(AND(C85&lt;&gt;"",R85="Não"),"Registro ainda não conferido no conselho. ",""))</f>
        <v/>
      </c>
      <c r="X85" s="19" t="n"/>
    </row>
    <row r="86">
      <c r="A86" s="12">
        <f>IF(C86="","",ROW()-4)</f>
        <v/>
      </c>
      <c r="B86" s="18" t="n"/>
      <c r="C86" s="15" t="n"/>
      <c r="D86" s="15" t="n"/>
      <c r="E86" s="15" t="n"/>
      <c r="F86" s="15" t="n"/>
      <c r="G86" s="15" t="n"/>
      <c r="H86" s="18" t="n"/>
      <c r="I86" s="18" t="n"/>
      <c r="J86" s="12">
        <f>IF(OR(H86="",I86=""),"",I86-H86+1)</f>
        <v/>
      </c>
      <c r="K86" s="12">
        <f>IF(H86="","",CHOOSE(WEEKDAY(H86),"domingo","segunda","terça","quarta","quinta","sexta","sábado"))</f>
        <v/>
      </c>
      <c r="L86" s="15" t="n"/>
      <c r="M86" s="15" t="n"/>
      <c r="N86" s="15" t="n"/>
      <c r="O86" s="15" t="n"/>
      <c r="P86" s="15" t="n"/>
      <c r="Q86" s="15" t="n"/>
      <c r="R86" s="15" t="n"/>
      <c r="S86" s="15" t="n"/>
      <c r="T86" s="15" t="n"/>
      <c r="U86" s="15" t="n"/>
      <c r="V86" s="15" t="n"/>
      <c r="W86" s="16">
        <f>IF(C86="","",IF(AND(J86&lt;&gt;"",N(J86)&gt;15),"Passa de 15 dias: encaminhar ao INSS. ","")&amp;IF(AND(P86&lt;&gt;"",H86&lt;&gt;""),IF(COUNTIFS($P$5:$P$304,P86,$H$5:$H$304,"&gt;="&amp;(H86-90),$H$5:$H$304,"&lt;="&amp;H86)&gt;=3,"3º atestado ou mais da mesma unidade em 90 dias. ",""),"")&amp;IF(AND(C86&lt;&gt;"",H86&lt;&gt;""),IF(AND(COUNTIFS($C$5:$C$304,C86,$H$5:$H$304,"&gt;="&amp;(H86-365),$H$5:$H$304,"&lt;="&amp;H86)&gt;=3,(COUNTIFS($C$5:$C$304,C86,$K$5:$K$304,"segunda",$H$5:$H$304,"&gt;="&amp;(H86-365),$H$5:$H$304,"&lt;="&amp;H86)+COUNTIFS($C$5:$C$304,C86,$K$5:$K$304,"sexta",$H$5:$H$304,"&gt;="&amp;(H86-365),$H$5:$H$304,"&lt;="&amp;H86))/COUNTIFS($C$5:$C$304,C86,$H$5:$H$304,"&gt;="&amp;(H86-365),$H$5:$H$304,"&lt;="&amp;H86)&gt;=0.6),"Colaborador com 60% ou mais dos atestados na segunda ou sexta (12 meses). ",""),"")&amp;IF(AND(C86&lt;&gt;"",R86="Não"),"Registro ainda não conferido no conselho. ",""))</f>
        <v/>
      </c>
      <c r="X86" s="19" t="n"/>
    </row>
    <row r="87">
      <c r="A87" s="12">
        <f>IF(C87="","",ROW()-4)</f>
        <v/>
      </c>
      <c r="B87" s="18" t="n"/>
      <c r="C87" s="15" t="n"/>
      <c r="D87" s="15" t="n"/>
      <c r="E87" s="15" t="n"/>
      <c r="F87" s="15" t="n"/>
      <c r="G87" s="15" t="n"/>
      <c r="H87" s="18" t="n"/>
      <c r="I87" s="18" t="n"/>
      <c r="J87" s="12">
        <f>IF(OR(H87="",I87=""),"",I87-H87+1)</f>
        <v/>
      </c>
      <c r="K87" s="12">
        <f>IF(H87="","",CHOOSE(WEEKDAY(H87),"domingo","segunda","terça","quarta","quinta","sexta","sábado"))</f>
        <v/>
      </c>
      <c r="L87" s="15" t="n"/>
      <c r="M87" s="15" t="n"/>
      <c r="N87" s="15" t="n"/>
      <c r="O87" s="15" t="n"/>
      <c r="P87" s="15" t="n"/>
      <c r="Q87" s="15" t="n"/>
      <c r="R87" s="15" t="n"/>
      <c r="S87" s="15" t="n"/>
      <c r="T87" s="15" t="n"/>
      <c r="U87" s="15" t="n"/>
      <c r="V87" s="15" t="n"/>
      <c r="W87" s="16">
        <f>IF(C87="","",IF(AND(J87&lt;&gt;"",N(J87)&gt;15),"Passa de 15 dias: encaminhar ao INSS. ","")&amp;IF(AND(P87&lt;&gt;"",H87&lt;&gt;""),IF(COUNTIFS($P$5:$P$304,P87,$H$5:$H$304,"&gt;="&amp;(H87-90),$H$5:$H$304,"&lt;="&amp;H87)&gt;=3,"3º atestado ou mais da mesma unidade em 90 dias. ",""),"")&amp;IF(AND(C87&lt;&gt;"",H87&lt;&gt;""),IF(AND(COUNTIFS($C$5:$C$304,C87,$H$5:$H$304,"&gt;="&amp;(H87-365),$H$5:$H$304,"&lt;="&amp;H87)&gt;=3,(COUNTIFS($C$5:$C$304,C87,$K$5:$K$304,"segunda",$H$5:$H$304,"&gt;="&amp;(H87-365),$H$5:$H$304,"&lt;="&amp;H87)+COUNTIFS($C$5:$C$304,C87,$K$5:$K$304,"sexta",$H$5:$H$304,"&gt;="&amp;(H87-365),$H$5:$H$304,"&lt;="&amp;H87))/COUNTIFS($C$5:$C$304,C87,$H$5:$H$304,"&gt;="&amp;(H87-365),$H$5:$H$304,"&lt;="&amp;H87)&gt;=0.6),"Colaborador com 60% ou mais dos atestados na segunda ou sexta (12 meses). ",""),"")&amp;IF(AND(C87&lt;&gt;"",R87="Não"),"Registro ainda não conferido no conselho. ",""))</f>
        <v/>
      </c>
      <c r="X87" s="19" t="n"/>
    </row>
    <row r="88">
      <c r="A88" s="12">
        <f>IF(C88="","",ROW()-4)</f>
        <v/>
      </c>
      <c r="B88" s="18" t="n"/>
      <c r="C88" s="15" t="n"/>
      <c r="D88" s="15" t="n"/>
      <c r="E88" s="15" t="n"/>
      <c r="F88" s="15" t="n"/>
      <c r="G88" s="15" t="n"/>
      <c r="H88" s="18" t="n"/>
      <c r="I88" s="18" t="n"/>
      <c r="J88" s="12">
        <f>IF(OR(H88="",I88=""),"",I88-H88+1)</f>
        <v/>
      </c>
      <c r="K88" s="12">
        <f>IF(H88="","",CHOOSE(WEEKDAY(H88),"domingo","segunda","terça","quarta","quinta","sexta","sábado"))</f>
        <v/>
      </c>
      <c r="L88" s="15" t="n"/>
      <c r="M88" s="15" t="n"/>
      <c r="N88" s="15" t="n"/>
      <c r="O88" s="15" t="n"/>
      <c r="P88" s="15" t="n"/>
      <c r="Q88" s="15" t="n"/>
      <c r="R88" s="15" t="n"/>
      <c r="S88" s="15" t="n"/>
      <c r="T88" s="15" t="n"/>
      <c r="U88" s="15" t="n"/>
      <c r="V88" s="15" t="n"/>
      <c r="W88" s="16">
        <f>IF(C88="","",IF(AND(J88&lt;&gt;"",N(J88)&gt;15),"Passa de 15 dias: encaminhar ao INSS. ","")&amp;IF(AND(P88&lt;&gt;"",H88&lt;&gt;""),IF(COUNTIFS($P$5:$P$304,P88,$H$5:$H$304,"&gt;="&amp;(H88-90),$H$5:$H$304,"&lt;="&amp;H88)&gt;=3,"3º atestado ou mais da mesma unidade em 90 dias. ",""),"")&amp;IF(AND(C88&lt;&gt;"",H88&lt;&gt;""),IF(AND(COUNTIFS($C$5:$C$304,C88,$H$5:$H$304,"&gt;="&amp;(H88-365),$H$5:$H$304,"&lt;="&amp;H88)&gt;=3,(COUNTIFS($C$5:$C$304,C88,$K$5:$K$304,"segunda",$H$5:$H$304,"&gt;="&amp;(H88-365),$H$5:$H$304,"&lt;="&amp;H88)+COUNTIFS($C$5:$C$304,C88,$K$5:$K$304,"sexta",$H$5:$H$304,"&gt;="&amp;(H88-365),$H$5:$H$304,"&lt;="&amp;H88))/COUNTIFS($C$5:$C$304,C88,$H$5:$H$304,"&gt;="&amp;(H88-365),$H$5:$H$304,"&lt;="&amp;H88)&gt;=0.6),"Colaborador com 60% ou mais dos atestados na segunda ou sexta (12 meses). ",""),"")&amp;IF(AND(C88&lt;&gt;"",R88="Não"),"Registro ainda não conferido no conselho. ",""))</f>
        <v/>
      </c>
      <c r="X88" s="19" t="n"/>
    </row>
    <row r="89">
      <c r="A89" s="12">
        <f>IF(C89="","",ROW()-4)</f>
        <v/>
      </c>
      <c r="B89" s="18" t="n"/>
      <c r="C89" s="15" t="n"/>
      <c r="D89" s="15" t="n"/>
      <c r="E89" s="15" t="n"/>
      <c r="F89" s="15" t="n"/>
      <c r="G89" s="15" t="n"/>
      <c r="H89" s="18" t="n"/>
      <c r="I89" s="18" t="n"/>
      <c r="J89" s="12">
        <f>IF(OR(H89="",I89=""),"",I89-H89+1)</f>
        <v/>
      </c>
      <c r="K89" s="12">
        <f>IF(H89="","",CHOOSE(WEEKDAY(H89),"domingo","segunda","terça","quarta","quinta","sexta","sábado"))</f>
        <v/>
      </c>
      <c r="L89" s="15" t="n"/>
      <c r="M89" s="15" t="n"/>
      <c r="N89" s="15" t="n"/>
      <c r="O89" s="15" t="n"/>
      <c r="P89" s="15" t="n"/>
      <c r="Q89" s="15" t="n"/>
      <c r="R89" s="15" t="n"/>
      <c r="S89" s="15" t="n"/>
      <c r="T89" s="15" t="n"/>
      <c r="U89" s="15" t="n"/>
      <c r="V89" s="15" t="n"/>
      <c r="W89" s="16">
        <f>IF(C89="","",IF(AND(J89&lt;&gt;"",N(J89)&gt;15),"Passa de 15 dias: encaminhar ao INSS. ","")&amp;IF(AND(P89&lt;&gt;"",H89&lt;&gt;""),IF(COUNTIFS($P$5:$P$304,P89,$H$5:$H$304,"&gt;="&amp;(H89-90),$H$5:$H$304,"&lt;="&amp;H89)&gt;=3,"3º atestado ou mais da mesma unidade em 90 dias. ",""),"")&amp;IF(AND(C89&lt;&gt;"",H89&lt;&gt;""),IF(AND(COUNTIFS($C$5:$C$304,C89,$H$5:$H$304,"&gt;="&amp;(H89-365),$H$5:$H$304,"&lt;="&amp;H89)&gt;=3,(COUNTIFS($C$5:$C$304,C89,$K$5:$K$304,"segunda",$H$5:$H$304,"&gt;="&amp;(H89-365),$H$5:$H$304,"&lt;="&amp;H89)+COUNTIFS($C$5:$C$304,C89,$K$5:$K$304,"sexta",$H$5:$H$304,"&gt;="&amp;(H89-365),$H$5:$H$304,"&lt;="&amp;H89))/COUNTIFS($C$5:$C$304,C89,$H$5:$H$304,"&gt;="&amp;(H89-365),$H$5:$H$304,"&lt;="&amp;H89)&gt;=0.6),"Colaborador com 60% ou mais dos atestados na segunda ou sexta (12 meses). ",""),"")&amp;IF(AND(C89&lt;&gt;"",R89="Não"),"Registro ainda não conferido no conselho. ",""))</f>
        <v/>
      </c>
      <c r="X89" s="19" t="n"/>
    </row>
    <row r="90">
      <c r="A90" s="12">
        <f>IF(C90="","",ROW()-4)</f>
        <v/>
      </c>
      <c r="B90" s="18" t="n"/>
      <c r="C90" s="15" t="n"/>
      <c r="D90" s="15" t="n"/>
      <c r="E90" s="15" t="n"/>
      <c r="F90" s="15" t="n"/>
      <c r="G90" s="15" t="n"/>
      <c r="H90" s="18" t="n"/>
      <c r="I90" s="18" t="n"/>
      <c r="J90" s="12">
        <f>IF(OR(H90="",I90=""),"",I90-H90+1)</f>
        <v/>
      </c>
      <c r="K90" s="12">
        <f>IF(H90="","",CHOOSE(WEEKDAY(H90),"domingo","segunda","terça","quarta","quinta","sexta","sábado"))</f>
        <v/>
      </c>
      <c r="L90" s="15" t="n"/>
      <c r="M90" s="15" t="n"/>
      <c r="N90" s="15" t="n"/>
      <c r="O90" s="15" t="n"/>
      <c r="P90" s="15" t="n"/>
      <c r="Q90" s="15" t="n"/>
      <c r="R90" s="15" t="n"/>
      <c r="S90" s="15" t="n"/>
      <c r="T90" s="15" t="n"/>
      <c r="U90" s="15" t="n"/>
      <c r="V90" s="15" t="n"/>
      <c r="W90" s="16">
        <f>IF(C90="","",IF(AND(J90&lt;&gt;"",N(J90)&gt;15),"Passa de 15 dias: encaminhar ao INSS. ","")&amp;IF(AND(P90&lt;&gt;"",H90&lt;&gt;""),IF(COUNTIFS($P$5:$P$304,P90,$H$5:$H$304,"&gt;="&amp;(H90-90),$H$5:$H$304,"&lt;="&amp;H90)&gt;=3,"3º atestado ou mais da mesma unidade em 90 dias. ",""),"")&amp;IF(AND(C90&lt;&gt;"",H90&lt;&gt;""),IF(AND(COUNTIFS($C$5:$C$304,C90,$H$5:$H$304,"&gt;="&amp;(H90-365),$H$5:$H$304,"&lt;="&amp;H90)&gt;=3,(COUNTIFS($C$5:$C$304,C90,$K$5:$K$304,"segunda",$H$5:$H$304,"&gt;="&amp;(H90-365),$H$5:$H$304,"&lt;="&amp;H90)+COUNTIFS($C$5:$C$304,C90,$K$5:$K$304,"sexta",$H$5:$H$304,"&gt;="&amp;(H90-365),$H$5:$H$304,"&lt;="&amp;H90))/COUNTIFS($C$5:$C$304,C90,$H$5:$H$304,"&gt;="&amp;(H90-365),$H$5:$H$304,"&lt;="&amp;H90)&gt;=0.6),"Colaborador com 60% ou mais dos atestados na segunda ou sexta (12 meses). ",""),"")&amp;IF(AND(C90&lt;&gt;"",R90="Não"),"Registro ainda não conferido no conselho. ",""))</f>
        <v/>
      </c>
      <c r="X90" s="19" t="n"/>
    </row>
    <row r="91">
      <c r="A91" s="12">
        <f>IF(C91="","",ROW()-4)</f>
        <v/>
      </c>
      <c r="B91" s="18" t="n"/>
      <c r="C91" s="15" t="n"/>
      <c r="D91" s="15" t="n"/>
      <c r="E91" s="15" t="n"/>
      <c r="F91" s="15" t="n"/>
      <c r="G91" s="15" t="n"/>
      <c r="H91" s="18" t="n"/>
      <c r="I91" s="18" t="n"/>
      <c r="J91" s="12">
        <f>IF(OR(H91="",I91=""),"",I91-H91+1)</f>
        <v/>
      </c>
      <c r="K91" s="12">
        <f>IF(H91="","",CHOOSE(WEEKDAY(H91),"domingo","segunda","terça","quarta","quinta","sexta","sábado"))</f>
        <v/>
      </c>
      <c r="L91" s="15" t="n"/>
      <c r="M91" s="15" t="n"/>
      <c r="N91" s="15" t="n"/>
      <c r="O91" s="15" t="n"/>
      <c r="P91" s="15" t="n"/>
      <c r="Q91" s="15" t="n"/>
      <c r="R91" s="15" t="n"/>
      <c r="S91" s="15" t="n"/>
      <c r="T91" s="15" t="n"/>
      <c r="U91" s="15" t="n"/>
      <c r="V91" s="15" t="n"/>
      <c r="W91" s="16">
        <f>IF(C91="","",IF(AND(J91&lt;&gt;"",N(J91)&gt;15),"Passa de 15 dias: encaminhar ao INSS. ","")&amp;IF(AND(P91&lt;&gt;"",H91&lt;&gt;""),IF(COUNTIFS($P$5:$P$304,P91,$H$5:$H$304,"&gt;="&amp;(H91-90),$H$5:$H$304,"&lt;="&amp;H91)&gt;=3,"3º atestado ou mais da mesma unidade em 90 dias. ",""),"")&amp;IF(AND(C91&lt;&gt;"",H91&lt;&gt;""),IF(AND(COUNTIFS($C$5:$C$304,C91,$H$5:$H$304,"&gt;="&amp;(H91-365),$H$5:$H$304,"&lt;="&amp;H91)&gt;=3,(COUNTIFS($C$5:$C$304,C91,$K$5:$K$304,"segunda",$H$5:$H$304,"&gt;="&amp;(H91-365),$H$5:$H$304,"&lt;="&amp;H91)+COUNTIFS($C$5:$C$304,C91,$K$5:$K$304,"sexta",$H$5:$H$304,"&gt;="&amp;(H91-365),$H$5:$H$304,"&lt;="&amp;H91))/COUNTIFS($C$5:$C$304,C91,$H$5:$H$304,"&gt;="&amp;(H91-365),$H$5:$H$304,"&lt;="&amp;H91)&gt;=0.6),"Colaborador com 60% ou mais dos atestados na segunda ou sexta (12 meses). ",""),"")&amp;IF(AND(C91&lt;&gt;"",R91="Não"),"Registro ainda não conferido no conselho. ",""))</f>
        <v/>
      </c>
      <c r="X91" s="19" t="n"/>
    </row>
    <row r="92">
      <c r="A92" s="12">
        <f>IF(C92="","",ROW()-4)</f>
        <v/>
      </c>
      <c r="B92" s="18" t="n"/>
      <c r="C92" s="15" t="n"/>
      <c r="D92" s="15" t="n"/>
      <c r="E92" s="15" t="n"/>
      <c r="F92" s="15" t="n"/>
      <c r="G92" s="15" t="n"/>
      <c r="H92" s="18" t="n"/>
      <c r="I92" s="18" t="n"/>
      <c r="J92" s="12">
        <f>IF(OR(H92="",I92=""),"",I92-H92+1)</f>
        <v/>
      </c>
      <c r="K92" s="12">
        <f>IF(H92="","",CHOOSE(WEEKDAY(H92),"domingo","segunda","terça","quarta","quinta","sexta","sábado"))</f>
        <v/>
      </c>
      <c r="L92" s="15" t="n"/>
      <c r="M92" s="15" t="n"/>
      <c r="N92" s="15" t="n"/>
      <c r="O92" s="15" t="n"/>
      <c r="P92" s="15" t="n"/>
      <c r="Q92" s="15" t="n"/>
      <c r="R92" s="15" t="n"/>
      <c r="S92" s="15" t="n"/>
      <c r="T92" s="15" t="n"/>
      <c r="U92" s="15" t="n"/>
      <c r="V92" s="15" t="n"/>
      <c r="W92" s="16">
        <f>IF(C92="","",IF(AND(J92&lt;&gt;"",N(J92)&gt;15),"Passa de 15 dias: encaminhar ao INSS. ","")&amp;IF(AND(P92&lt;&gt;"",H92&lt;&gt;""),IF(COUNTIFS($P$5:$P$304,P92,$H$5:$H$304,"&gt;="&amp;(H92-90),$H$5:$H$304,"&lt;="&amp;H92)&gt;=3,"3º atestado ou mais da mesma unidade em 90 dias. ",""),"")&amp;IF(AND(C92&lt;&gt;"",H92&lt;&gt;""),IF(AND(COUNTIFS($C$5:$C$304,C92,$H$5:$H$304,"&gt;="&amp;(H92-365),$H$5:$H$304,"&lt;="&amp;H92)&gt;=3,(COUNTIFS($C$5:$C$304,C92,$K$5:$K$304,"segunda",$H$5:$H$304,"&gt;="&amp;(H92-365),$H$5:$H$304,"&lt;="&amp;H92)+COUNTIFS($C$5:$C$304,C92,$K$5:$K$304,"sexta",$H$5:$H$304,"&gt;="&amp;(H92-365),$H$5:$H$304,"&lt;="&amp;H92))/COUNTIFS($C$5:$C$304,C92,$H$5:$H$304,"&gt;="&amp;(H92-365),$H$5:$H$304,"&lt;="&amp;H92)&gt;=0.6),"Colaborador com 60% ou mais dos atestados na segunda ou sexta (12 meses). ",""),"")&amp;IF(AND(C92&lt;&gt;"",R92="Não"),"Registro ainda não conferido no conselho. ",""))</f>
        <v/>
      </c>
      <c r="X92" s="19" t="n"/>
    </row>
    <row r="93">
      <c r="A93" s="12">
        <f>IF(C93="","",ROW()-4)</f>
        <v/>
      </c>
      <c r="B93" s="18" t="n"/>
      <c r="C93" s="15" t="n"/>
      <c r="D93" s="15" t="n"/>
      <c r="E93" s="15" t="n"/>
      <c r="F93" s="15" t="n"/>
      <c r="G93" s="15" t="n"/>
      <c r="H93" s="18" t="n"/>
      <c r="I93" s="18" t="n"/>
      <c r="J93" s="12">
        <f>IF(OR(H93="",I93=""),"",I93-H93+1)</f>
        <v/>
      </c>
      <c r="K93" s="12">
        <f>IF(H93="","",CHOOSE(WEEKDAY(H93),"domingo","segunda","terça","quarta","quinta","sexta","sábado"))</f>
        <v/>
      </c>
      <c r="L93" s="15" t="n"/>
      <c r="M93" s="15" t="n"/>
      <c r="N93" s="15" t="n"/>
      <c r="O93" s="15" t="n"/>
      <c r="P93" s="15" t="n"/>
      <c r="Q93" s="15" t="n"/>
      <c r="R93" s="15" t="n"/>
      <c r="S93" s="15" t="n"/>
      <c r="T93" s="15" t="n"/>
      <c r="U93" s="15" t="n"/>
      <c r="V93" s="15" t="n"/>
      <c r="W93" s="16">
        <f>IF(C93="","",IF(AND(J93&lt;&gt;"",N(J93)&gt;15),"Passa de 15 dias: encaminhar ao INSS. ","")&amp;IF(AND(P93&lt;&gt;"",H93&lt;&gt;""),IF(COUNTIFS($P$5:$P$304,P93,$H$5:$H$304,"&gt;="&amp;(H93-90),$H$5:$H$304,"&lt;="&amp;H93)&gt;=3,"3º atestado ou mais da mesma unidade em 90 dias. ",""),"")&amp;IF(AND(C93&lt;&gt;"",H93&lt;&gt;""),IF(AND(COUNTIFS($C$5:$C$304,C93,$H$5:$H$304,"&gt;="&amp;(H93-365),$H$5:$H$304,"&lt;="&amp;H93)&gt;=3,(COUNTIFS($C$5:$C$304,C93,$K$5:$K$304,"segunda",$H$5:$H$304,"&gt;="&amp;(H93-365),$H$5:$H$304,"&lt;="&amp;H93)+COUNTIFS($C$5:$C$304,C93,$K$5:$K$304,"sexta",$H$5:$H$304,"&gt;="&amp;(H93-365),$H$5:$H$304,"&lt;="&amp;H93))/COUNTIFS($C$5:$C$304,C93,$H$5:$H$304,"&gt;="&amp;(H93-365),$H$5:$H$304,"&lt;="&amp;H93)&gt;=0.6),"Colaborador com 60% ou mais dos atestados na segunda ou sexta (12 meses). ",""),"")&amp;IF(AND(C93&lt;&gt;"",R93="Não"),"Registro ainda não conferido no conselho. ",""))</f>
        <v/>
      </c>
      <c r="X93" s="19" t="n"/>
    </row>
    <row r="94">
      <c r="A94" s="12">
        <f>IF(C94="","",ROW()-4)</f>
        <v/>
      </c>
      <c r="B94" s="18" t="n"/>
      <c r="C94" s="15" t="n"/>
      <c r="D94" s="15" t="n"/>
      <c r="E94" s="15" t="n"/>
      <c r="F94" s="15" t="n"/>
      <c r="G94" s="15" t="n"/>
      <c r="H94" s="18" t="n"/>
      <c r="I94" s="18" t="n"/>
      <c r="J94" s="12">
        <f>IF(OR(H94="",I94=""),"",I94-H94+1)</f>
        <v/>
      </c>
      <c r="K94" s="12">
        <f>IF(H94="","",CHOOSE(WEEKDAY(H94),"domingo","segunda","terça","quarta","quinta","sexta","sábado"))</f>
        <v/>
      </c>
      <c r="L94" s="15" t="n"/>
      <c r="M94" s="15" t="n"/>
      <c r="N94" s="15" t="n"/>
      <c r="O94" s="15" t="n"/>
      <c r="P94" s="15" t="n"/>
      <c r="Q94" s="15" t="n"/>
      <c r="R94" s="15" t="n"/>
      <c r="S94" s="15" t="n"/>
      <c r="T94" s="15" t="n"/>
      <c r="U94" s="15" t="n"/>
      <c r="V94" s="15" t="n"/>
      <c r="W94" s="16">
        <f>IF(C94="","",IF(AND(J94&lt;&gt;"",N(J94)&gt;15),"Passa de 15 dias: encaminhar ao INSS. ","")&amp;IF(AND(P94&lt;&gt;"",H94&lt;&gt;""),IF(COUNTIFS($P$5:$P$304,P94,$H$5:$H$304,"&gt;="&amp;(H94-90),$H$5:$H$304,"&lt;="&amp;H94)&gt;=3,"3º atestado ou mais da mesma unidade em 90 dias. ",""),"")&amp;IF(AND(C94&lt;&gt;"",H94&lt;&gt;""),IF(AND(COUNTIFS($C$5:$C$304,C94,$H$5:$H$304,"&gt;="&amp;(H94-365),$H$5:$H$304,"&lt;="&amp;H94)&gt;=3,(COUNTIFS($C$5:$C$304,C94,$K$5:$K$304,"segunda",$H$5:$H$304,"&gt;="&amp;(H94-365),$H$5:$H$304,"&lt;="&amp;H94)+COUNTIFS($C$5:$C$304,C94,$K$5:$K$304,"sexta",$H$5:$H$304,"&gt;="&amp;(H94-365),$H$5:$H$304,"&lt;="&amp;H94))/COUNTIFS($C$5:$C$304,C94,$H$5:$H$304,"&gt;="&amp;(H94-365),$H$5:$H$304,"&lt;="&amp;H94)&gt;=0.6),"Colaborador com 60% ou mais dos atestados na segunda ou sexta (12 meses). ",""),"")&amp;IF(AND(C94&lt;&gt;"",R94="Não"),"Registro ainda não conferido no conselho. ",""))</f>
        <v/>
      </c>
      <c r="X94" s="19" t="n"/>
    </row>
    <row r="95">
      <c r="A95" s="12">
        <f>IF(C95="","",ROW()-4)</f>
        <v/>
      </c>
      <c r="B95" s="18" t="n"/>
      <c r="C95" s="15" t="n"/>
      <c r="D95" s="15" t="n"/>
      <c r="E95" s="15" t="n"/>
      <c r="F95" s="15" t="n"/>
      <c r="G95" s="15" t="n"/>
      <c r="H95" s="18" t="n"/>
      <c r="I95" s="18" t="n"/>
      <c r="J95" s="12">
        <f>IF(OR(H95="",I95=""),"",I95-H95+1)</f>
        <v/>
      </c>
      <c r="K95" s="12">
        <f>IF(H95="","",CHOOSE(WEEKDAY(H95),"domingo","segunda","terça","quarta","quinta","sexta","sábado"))</f>
        <v/>
      </c>
      <c r="L95" s="15" t="n"/>
      <c r="M95" s="15" t="n"/>
      <c r="N95" s="15" t="n"/>
      <c r="O95" s="15" t="n"/>
      <c r="P95" s="15" t="n"/>
      <c r="Q95" s="15" t="n"/>
      <c r="R95" s="15" t="n"/>
      <c r="S95" s="15" t="n"/>
      <c r="T95" s="15" t="n"/>
      <c r="U95" s="15" t="n"/>
      <c r="V95" s="15" t="n"/>
      <c r="W95" s="16">
        <f>IF(C95="","",IF(AND(J95&lt;&gt;"",N(J95)&gt;15),"Passa de 15 dias: encaminhar ao INSS. ","")&amp;IF(AND(P95&lt;&gt;"",H95&lt;&gt;""),IF(COUNTIFS($P$5:$P$304,P95,$H$5:$H$304,"&gt;="&amp;(H95-90),$H$5:$H$304,"&lt;="&amp;H95)&gt;=3,"3º atestado ou mais da mesma unidade em 90 dias. ",""),"")&amp;IF(AND(C95&lt;&gt;"",H95&lt;&gt;""),IF(AND(COUNTIFS($C$5:$C$304,C95,$H$5:$H$304,"&gt;="&amp;(H95-365),$H$5:$H$304,"&lt;="&amp;H95)&gt;=3,(COUNTIFS($C$5:$C$304,C95,$K$5:$K$304,"segunda",$H$5:$H$304,"&gt;="&amp;(H95-365),$H$5:$H$304,"&lt;="&amp;H95)+COUNTIFS($C$5:$C$304,C95,$K$5:$K$304,"sexta",$H$5:$H$304,"&gt;="&amp;(H95-365),$H$5:$H$304,"&lt;="&amp;H95))/COUNTIFS($C$5:$C$304,C95,$H$5:$H$304,"&gt;="&amp;(H95-365),$H$5:$H$304,"&lt;="&amp;H95)&gt;=0.6),"Colaborador com 60% ou mais dos atestados na segunda ou sexta (12 meses). ",""),"")&amp;IF(AND(C95&lt;&gt;"",R95="Não"),"Registro ainda não conferido no conselho. ",""))</f>
        <v/>
      </c>
      <c r="X95" s="19" t="n"/>
    </row>
    <row r="96">
      <c r="A96" s="12">
        <f>IF(C96="","",ROW()-4)</f>
        <v/>
      </c>
      <c r="B96" s="18" t="n"/>
      <c r="C96" s="15" t="n"/>
      <c r="D96" s="15" t="n"/>
      <c r="E96" s="15" t="n"/>
      <c r="F96" s="15" t="n"/>
      <c r="G96" s="15" t="n"/>
      <c r="H96" s="18" t="n"/>
      <c r="I96" s="18" t="n"/>
      <c r="J96" s="12">
        <f>IF(OR(H96="",I96=""),"",I96-H96+1)</f>
        <v/>
      </c>
      <c r="K96" s="12">
        <f>IF(H96="","",CHOOSE(WEEKDAY(H96),"domingo","segunda","terça","quarta","quinta","sexta","sábado"))</f>
        <v/>
      </c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6">
        <f>IF(C96="","",IF(AND(J96&lt;&gt;"",N(J96)&gt;15),"Passa de 15 dias: encaminhar ao INSS. ","")&amp;IF(AND(P96&lt;&gt;"",H96&lt;&gt;""),IF(COUNTIFS($P$5:$P$304,P96,$H$5:$H$304,"&gt;="&amp;(H96-90),$H$5:$H$304,"&lt;="&amp;H96)&gt;=3,"3º atestado ou mais da mesma unidade em 90 dias. ",""),"")&amp;IF(AND(C96&lt;&gt;"",H96&lt;&gt;""),IF(AND(COUNTIFS($C$5:$C$304,C96,$H$5:$H$304,"&gt;="&amp;(H96-365),$H$5:$H$304,"&lt;="&amp;H96)&gt;=3,(COUNTIFS($C$5:$C$304,C96,$K$5:$K$304,"segunda",$H$5:$H$304,"&gt;="&amp;(H96-365),$H$5:$H$304,"&lt;="&amp;H96)+COUNTIFS($C$5:$C$304,C96,$K$5:$K$304,"sexta",$H$5:$H$304,"&gt;="&amp;(H96-365),$H$5:$H$304,"&lt;="&amp;H96))/COUNTIFS($C$5:$C$304,C96,$H$5:$H$304,"&gt;="&amp;(H96-365),$H$5:$H$304,"&lt;="&amp;H96)&gt;=0.6),"Colaborador com 60% ou mais dos atestados na segunda ou sexta (12 meses). ",""),"")&amp;IF(AND(C96&lt;&gt;"",R96="Não"),"Registro ainda não conferido no conselho. ",""))</f>
        <v/>
      </c>
      <c r="X96" s="19" t="n"/>
    </row>
    <row r="97">
      <c r="A97" s="12">
        <f>IF(C97="","",ROW()-4)</f>
        <v/>
      </c>
      <c r="B97" s="18" t="n"/>
      <c r="C97" s="15" t="n"/>
      <c r="D97" s="15" t="n"/>
      <c r="E97" s="15" t="n"/>
      <c r="F97" s="15" t="n"/>
      <c r="G97" s="15" t="n"/>
      <c r="H97" s="18" t="n"/>
      <c r="I97" s="18" t="n"/>
      <c r="J97" s="12">
        <f>IF(OR(H97="",I97=""),"",I97-H97+1)</f>
        <v/>
      </c>
      <c r="K97" s="12">
        <f>IF(H97="","",CHOOSE(WEEKDAY(H97),"domingo","segunda","terça","quarta","quinta","sexta","sábado"))</f>
        <v/>
      </c>
      <c r="L97" s="15" t="n"/>
      <c r="M97" s="15" t="n"/>
      <c r="N97" s="15" t="n"/>
      <c r="O97" s="15" t="n"/>
      <c r="P97" s="15" t="n"/>
      <c r="Q97" s="15" t="n"/>
      <c r="R97" s="15" t="n"/>
      <c r="S97" s="15" t="n"/>
      <c r="T97" s="15" t="n"/>
      <c r="U97" s="15" t="n"/>
      <c r="V97" s="15" t="n"/>
      <c r="W97" s="16">
        <f>IF(C97="","",IF(AND(J97&lt;&gt;"",N(J97)&gt;15),"Passa de 15 dias: encaminhar ao INSS. ","")&amp;IF(AND(P97&lt;&gt;"",H97&lt;&gt;""),IF(COUNTIFS($P$5:$P$304,P97,$H$5:$H$304,"&gt;="&amp;(H97-90),$H$5:$H$304,"&lt;="&amp;H97)&gt;=3,"3º atestado ou mais da mesma unidade em 90 dias. ",""),"")&amp;IF(AND(C97&lt;&gt;"",H97&lt;&gt;""),IF(AND(COUNTIFS($C$5:$C$304,C97,$H$5:$H$304,"&gt;="&amp;(H97-365),$H$5:$H$304,"&lt;="&amp;H97)&gt;=3,(COUNTIFS($C$5:$C$304,C97,$K$5:$K$304,"segunda",$H$5:$H$304,"&gt;="&amp;(H97-365),$H$5:$H$304,"&lt;="&amp;H97)+COUNTIFS($C$5:$C$304,C97,$K$5:$K$304,"sexta",$H$5:$H$304,"&gt;="&amp;(H97-365),$H$5:$H$304,"&lt;="&amp;H97))/COUNTIFS($C$5:$C$304,C97,$H$5:$H$304,"&gt;="&amp;(H97-365),$H$5:$H$304,"&lt;="&amp;H97)&gt;=0.6),"Colaborador com 60% ou mais dos atestados na segunda ou sexta (12 meses). ",""),"")&amp;IF(AND(C97&lt;&gt;"",R97="Não"),"Registro ainda não conferido no conselho. ",""))</f>
        <v/>
      </c>
      <c r="X97" s="19" t="n"/>
    </row>
    <row r="98">
      <c r="A98" s="12">
        <f>IF(C98="","",ROW()-4)</f>
        <v/>
      </c>
      <c r="B98" s="18" t="n"/>
      <c r="C98" s="15" t="n"/>
      <c r="D98" s="15" t="n"/>
      <c r="E98" s="15" t="n"/>
      <c r="F98" s="15" t="n"/>
      <c r="G98" s="15" t="n"/>
      <c r="H98" s="18" t="n"/>
      <c r="I98" s="18" t="n"/>
      <c r="J98" s="12">
        <f>IF(OR(H98="",I98=""),"",I98-H98+1)</f>
        <v/>
      </c>
      <c r="K98" s="12">
        <f>IF(H98="","",CHOOSE(WEEKDAY(H98),"domingo","segunda","terça","quarta","quinta","sexta","sábado"))</f>
        <v/>
      </c>
      <c r="L98" s="15" t="n"/>
      <c r="M98" s="15" t="n"/>
      <c r="N98" s="15" t="n"/>
      <c r="O98" s="15" t="n"/>
      <c r="P98" s="15" t="n"/>
      <c r="Q98" s="15" t="n"/>
      <c r="R98" s="15" t="n"/>
      <c r="S98" s="15" t="n"/>
      <c r="T98" s="15" t="n"/>
      <c r="U98" s="15" t="n"/>
      <c r="V98" s="15" t="n"/>
      <c r="W98" s="16">
        <f>IF(C98="","",IF(AND(J98&lt;&gt;"",N(J98)&gt;15),"Passa de 15 dias: encaminhar ao INSS. ","")&amp;IF(AND(P98&lt;&gt;"",H98&lt;&gt;""),IF(COUNTIFS($P$5:$P$304,P98,$H$5:$H$304,"&gt;="&amp;(H98-90),$H$5:$H$304,"&lt;="&amp;H98)&gt;=3,"3º atestado ou mais da mesma unidade em 90 dias. ",""),"")&amp;IF(AND(C98&lt;&gt;"",H98&lt;&gt;""),IF(AND(COUNTIFS($C$5:$C$304,C98,$H$5:$H$304,"&gt;="&amp;(H98-365),$H$5:$H$304,"&lt;="&amp;H98)&gt;=3,(COUNTIFS($C$5:$C$304,C98,$K$5:$K$304,"segunda",$H$5:$H$304,"&gt;="&amp;(H98-365),$H$5:$H$304,"&lt;="&amp;H98)+COUNTIFS($C$5:$C$304,C98,$K$5:$K$304,"sexta",$H$5:$H$304,"&gt;="&amp;(H98-365),$H$5:$H$304,"&lt;="&amp;H98))/COUNTIFS($C$5:$C$304,C98,$H$5:$H$304,"&gt;="&amp;(H98-365),$H$5:$H$304,"&lt;="&amp;H98)&gt;=0.6),"Colaborador com 60% ou mais dos atestados na segunda ou sexta (12 meses). ",""),"")&amp;IF(AND(C98&lt;&gt;"",R98="Não"),"Registro ainda não conferido no conselho. ",""))</f>
        <v/>
      </c>
      <c r="X98" s="19" t="n"/>
    </row>
    <row r="99">
      <c r="A99" s="12">
        <f>IF(C99="","",ROW()-4)</f>
        <v/>
      </c>
      <c r="B99" s="18" t="n"/>
      <c r="C99" s="15" t="n"/>
      <c r="D99" s="15" t="n"/>
      <c r="E99" s="15" t="n"/>
      <c r="F99" s="15" t="n"/>
      <c r="G99" s="15" t="n"/>
      <c r="H99" s="18" t="n"/>
      <c r="I99" s="18" t="n"/>
      <c r="J99" s="12">
        <f>IF(OR(H99="",I99=""),"",I99-H99+1)</f>
        <v/>
      </c>
      <c r="K99" s="12">
        <f>IF(H99="","",CHOOSE(WEEKDAY(H99),"domingo","segunda","terça","quarta","quinta","sexta","sábado"))</f>
        <v/>
      </c>
      <c r="L99" s="15" t="n"/>
      <c r="M99" s="15" t="n"/>
      <c r="N99" s="15" t="n"/>
      <c r="O99" s="15" t="n"/>
      <c r="P99" s="15" t="n"/>
      <c r="Q99" s="15" t="n"/>
      <c r="R99" s="15" t="n"/>
      <c r="S99" s="15" t="n"/>
      <c r="T99" s="15" t="n"/>
      <c r="U99" s="15" t="n"/>
      <c r="V99" s="15" t="n"/>
      <c r="W99" s="16">
        <f>IF(C99="","",IF(AND(J99&lt;&gt;"",N(J99)&gt;15),"Passa de 15 dias: encaminhar ao INSS. ","")&amp;IF(AND(P99&lt;&gt;"",H99&lt;&gt;""),IF(COUNTIFS($P$5:$P$304,P99,$H$5:$H$304,"&gt;="&amp;(H99-90),$H$5:$H$304,"&lt;="&amp;H99)&gt;=3,"3º atestado ou mais da mesma unidade em 90 dias. ",""),"")&amp;IF(AND(C99&lt;&gt;"",H99&lt;&gt;""),IF(AND(COUNTIFS($C$5:$C$304,C99,$H$5:$H$304,"&gt;="&amp;(H99-365),$H$5:$H$304,"&lt;="&amp;H99)&gt;=3,(COUNTIFS($C$5:$C$304,C99,$K$5:$K$304,"segunda",$H$5:$H$304,"&gt;="&amp;(H99-365),$H$5:$H$304,"&lt;="&amp;H99)+COUNTIFS($C$5:$C$304,C99,$K$5:$K$304,"sexta",$H$5:$H$304,"&gt;="&amp;(H99-365),$H$5:$H$304,"&lt;="&amp;H99))/COUNTIFS($C$5:$C$304,C99,$H$5:$H$304,"&gt;="&amp;(H99-365),$H$5:$H$304,"&lt;="&amp;H99)&gt;=0.6),"Colaborador com 60% ou mais dos atestados na segunda ou sexta (12 meses). ",""),"")&amp;IF(AND(C99&lt;&gt;"",R99="Não"),"Registro ainda não conferido no conselho. ",""))</f>
        <v/>
      </c>
      <c r="X99" s="19" t="n"/>
    </row>
    <row r="100">
      <c r="A100" s="12">
        <f>IF(C100="","",ROW()-4)</f>
        <v/>
      </c>
      <c r="B100" s="18" t="n"/>
      <c r="C100" s="15" t="n"/>
      <c r="D100" s="15" t="n"/>
      <c r="E100" s="15" t="n"/>
      <c r="F100" s="15" t="n"/>
      <c r="G100" s="15" t="n"/>
      <c r="H100" s="18" t="n"/>
      <c r="I100" s="18" t="n"/>
      <c r="J100" s="12">
        <f>IF(OR(H100="",I100=""),"",I100-H100+1)</f>
        <v/>
      </c>
      <c r="K100" s="12">
        <f>IF(H100="","",CHOOSE(WEEKDAY(H100),"domingo","segunda","terça","quarta","quinta","sexta","sábado"))</f>
        <v/>
      </c>
      <c r="L100" s="15" t="n"/>
      <c r="M100" s="15" t="n"/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5" t="n"/>
      <c r="W100" s="16">
        <f>IF(C100="","",IF(AND(J100&lt;&gt;"",N(J100)&gt;15),"Passa de 15 dias: encaminhar ao INSS. ","")&amp;IF(AND(P100&lt;&gt;"",H100&lt;&gt;""),IF(COUNTIFS($P$5:$P$304,P100,$H$5:$H$304,"&gt;="&amp;(H100-90),$H$5:$H$304,"&lt;="&amp;H100)&gt;=3,"3º atestado ou mais da mesma unidade em 90 dias. ",""),"")&amp;IF(AND(C100&lt;&gt;"",H100&lt;&gt;""),IF(AND(COUNTIFS($C$5:$C$304,C100,$H$5:$H$304,"&gt;="&amp;(H100-365),$H$5:$H$304,"&lt;="&amp;H100)&gt;=3,(COUNTIFS($C$5:$C$304,C100,$K$5:$K$304,"segunda",$H$5:$H$304,"&gt;="&amp;(H100-365),$H$5:$H$304,"&lt;="&amp;H100)+COUNTIFS($C$5:$C$304,C100,$K$5:$K$304,"sexta",$H$5:$H$304,"&gt;="&amp;(H100-365),$H$5:$H$304,"&lt;="&amp;H100))/COUNTIFS($C$5:$C$304,C100,$H$5:$H$304,"&gt;="&amp;(H100-365),$H$5:$H$304,"&lt;="&amp;H100)&gt;=0.6),"Colaborador com 60% ou mais dos atestados na segunda ou sexta (12 meses). ",""),"")&amp;IF(AND(C100&lt;&gt;"",R100="Não"),"Registro ainda não conferido no conselho. ",""))</f>
        <v/>
      </c>
      <c r="X100" s="19" t="n"/>
    </row>
    <row r="101">
      <c r="A101" s="12">
        <f>IF(C101="","",ROW()-4)</f>
        <v/>
      </c>
      <c r="B101" s="18" t="n"/>
      <c r="C101" s="15" t="n"/>
      <c r="D101" s="15" t="n"/>
      <c r="E101" s="15" t="n"/>
      <c r="F101" s="15" t="n"/>
      <c r="G101" s="15" t="n"/>
      <c r="H101" s="18" t="n"/>
      <c r="I101" s="18" t="n"/>
      <c r="J101" s="12">
        <f>IF(OR(H101="",I101=""),"",I101-H101+1)</f>
        <v/>
      </c>
      <c r="K101" s="12">
        <f>IF(H101="","",CHOOSE(WEEKDAY(H101),"domingo","segunda","terça","quarta","quinta","sexta","sábado"))</f>
        <v/>
      </c>
      <c r="L101" s="15" t="n"/>
      <c r="M101" s="15" t="n"/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5" t="n"/>
      <c r="W101" s="16">
        <f>IF(C101="","",IF(AND(J101&lt;&gt;"",N(J101)&gt;15),"Passa de 15 dias: encaminhar ao INSS. ","")&amp;IF(AND(P101&lt;&gt;"",H101&lt;&gt;""),IF(COUNTIFS($P$5:$P$304,P101,$H$5:$H$304,"&gt;="&amp;(H101-90),$H$5:$H$304,"&lt;="&amp;H101)&gt;=3,"3º atestado ou mais da mesma unidade em 90 dias. ",""),"")&amp;IF(AND(C101&lt;&gt;"",H101&lt;&gt;""),IF(AND(COUNTIFS($C$5:$C$304,C101,$H$5:$H$304,"&gt;="&amp;(H101-365),$H$5:$H$304,"&lt;="&amp;H101)&gt;=3,(COUNTIFS($C$5:$C$304,C101,$K$5:$K$304,"segunda",$H$5:$H$304,"&gt;="&amp;(H101-365),$H$5:$H$304,"&lt;="&amp;H101)+COUNTIFS($C$5:$C$304,C101,$K$5:$K$304,"sexta",$H$5:$H$304,"&gt;="&amp;(H101-365),$H$5:$H$304,"&lt;="&amp;H101))/COUNTIFS($C$5:$C$304,C101,$H$5:$H$304,"&gt;="&amp;(H101-365),$H$5:$H$304,"&lt;="&amp;H101)&gt;=0.6),"Colaborador com 60% ou mais dos atestados na segunda ou sexta (12 meses). ",""),"")&amp;IF(AND(C101&lt;&gt;"",R101="Não"),"Registro ainda não conferido no conselho. ",""))</f>
        <v/>
      </c>
      <c r="X101" s="19" t="n"/>
    </row>
    <row r="102">
      <c r="A102" s="12">
        <f>IF(C102="","",ROW()-4)</f>
        <v/>
      </c>
      <c r="B102" s="18" t="n"/>
      <c r="C102" s="15" t="n"/>
      <c r="D102" s="15" t="n"/>
      <c r="E102" s="15" t="n"/>
      <c r="F102" s="15" t="n"/>
      <c r="G102" s="15" t="n"/>
      <c r="H102" s="18" t="n"/>
      <c r="I102" s="18" t="n"/>
      <c r="J102" s="12">
        <f>IF(OR(H102="",I102=""),"",I102-H102+1)</f>
        <v/>
      </c>
      <c r="K102" s="12">
        <f>IF(H102="","",CHOOSE(WEEKDAY(H102),"domingo","segunda","terça","quarta","quinta","sexta","sábado"))</f>
        <v/>
      </c>
      <c r="L102" s="15" t="n"/>
      <c r="M102" s="15" t="n"/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5" t="n"/>
      <c r="W102" s="16">
        <f>IF(C102="","",IF(AND(J102&lt;&gt;"",N(J102)&gt;15),"Passa de 15 dias: encaminhar ao INSS. ","")&amp;IF(AND(P102&lt;&gt;"",H102&lt;&gt;""),IF(COUNTIFS($P$5:$P$304,P102,$H$5:$H$304,"&gt;="&amp;(H102-90),$H$5:$H$304,"&lt;="&amp;H102)&gt;=3,"3º atestado ou mais da mesma unidade em 90 dias. ",""),"")&amp;IF(AND(C102&lt;&gt;"",H102&lt;&gt;""),IF(AND(COUNTIFS($C$5:$C$304,C102,$H$5:$H$304,"&gt;="&amp;(H102-365),$H$5:$H$304,"&lt;="&amp;H102)&gt;=3,(COUNTIFS($C$5:$C$304,C102,$K$5:$K$304,"segunda",$H$5:$H$304,"&gt;="&amp;(H102-365),$H$5:$H$304,"&lt;="&amp;H102)+COUNTIFS($C$5:$C$304,C102,$K$5:$K$304,"sexta",$H$5:$H$304,"&gt;="&amp;(H102-365),$H$5:$H$304,"&lt;="&amp;H102))/COUNTIFS($C$5:$C$304,C102,$H$5:$H$304,"&gt;="&amp;(H102-365),$H$5:$H$304,"&lt;="&amp;H102)&gt;=0.6),"Colaborador com 60% ou mais dos atestados na segunda ou sexta (12 meses). ",""),"")&amp;IF(AND(C102&lt;&gt;"",R102="Não"),"Registro ainda não conferido no conselho. ",""))</f>
        <v/>
      </c>
      <c r="X102" s="19" t="n"/>
    </row>
    <row r="103">
      <c r="A103" s="12">
        <f>IF(C103="","",ROW()-4)</f>
        <v/>
      </c>
      <c r="B103" s="18" t="n"/>
      <c r="C103" s="15" t="n"/>
      <c r="D103" s="15" t="n"/>
      <c r="E103" s="15" t="n"/>
      <c r="F103" s="15" t="n"/>
      <c r="G103" s="15" t="n"/>
      <c r="H103" s="18" t="n"/>
      <c r="I103" s="18" t="n"/>
      <c r="J103" s="12">
        <f>IF(OR(H103="",I103=""),"",I103-H103+1)</f>
        <v/>
      </c>
      <c r="K103" s="12">
        <f>IF(H103="","",CHOOSE(WEEKDAY(H103),"domingo","segunda","terça","quarta","quinta","sexta","sábado"))</f>
        <v/>
      </c>
      <c r="L103" s="15" t="n"/>
      <c r="M103" s="15" t="n"/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5" t="n"/>
      <c r="W103" s="16">
        <f>IF(C103="","",IF(AND(J103&lt;&gt;"",N(J103)&gt;15),"Passa de 15 dias: encaminhar ao INSS. ","")&amp;IF(AND(P103&lt;&gt;"",H103&lt;&gt;""),IF(COUNTIFS($P$5:$P$304,P103,$H$5:$H$304,"&gt;="&amp;(H103-90),$H$5:$H$304,"&lt;="&amp;H103)&gt;=3,"3º atestado ou mais da mesma unidade em 90 dias. ",""),"")&amp;IF(AND(C103&lt;&gt;"",H103&lt;&gt;""),IF(AND(COUNTIFS($C$5:$C$304,C103,$H$5:$H$304,"&gt;="&amp;(H103-365),$H$5:$H$304,"&lt;="&amp;H103)&gt;=3,(COUNTIFS($C$5:$C$304,C103,$K$5:$K$304,"segunda",$H$5:$H$304,"&gt;="&amp;(H103-365),$H$5:$H$304,"&lt;="&amp;H103)+COUNTIFS($C$5:$C$304,C103,$K$5:$K$304,"sexta",$H$5:$H$304,"&gt;="&amp;(H103-365),$H$5:$H$304,"&lt;="&amp;H103))/COUNTIFS($C$5:$C$304,C103,$H$5:$H$304,"&gt;="&amp;(H103-365),$H$5:$H$304,"&lt;="&amp;H103)&gt;=0.6),"Colaborador com 60% ou mais dos atestados na segunda ou sexta (12 meses). ",""),"")&amp;IF(AND(C103&lt;&gt;"",R103="Não"),"Registro ainda não conferido no conselho. ",""))</f>
        <v/>
      </c>
      <c r="X103" s="19" t="n"/>
    </row>
    <row r="104">
      <c r="A104" s="12">
        <f>IF(C104="","",ROW()-4)</f>
        <v/>
      </c>
      <c r="B104" s="18" t="n"/>
      <c r="C104" s="15" t="n"/>
      <c r="D104" s="15" t="n"/>
      <c r="E104" s="15" t="n"/>
      <c r="F104" s="15" t="n"/>
      <c r="G104" s="15" t="n"/>
      <c r="H104" s="18" t="n"/>
      <c r="I104" s="18" t="n"/>
      <c r="J104" s="12">
        <f>IF(OR(H104="",I104=""),"",I104-H104+1)</f>
        <v/>
      </c>
      <c r="K104" s="12">
        <f>IF(H104="","",CHOOSE(WEEKDAY(H104),"domingo","segunda","terça","quarta","quinta","sexta","sábado"))</f>
        <v/>
      </c>
      <c r="L104" s="15" t="n"/>
      <c r="M104" s="15" t="n"/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5" t="n"/>
      <c r="W104" s="16">
        <f>IF(C104="","",IF(AND(J104&lt;&gt;"",N(J104)&gt;15),"Passa de 15 dias: encaminhar ao INSS. ","")&amp;IF(AND(P104&lt;&gt;"",H104&lt;&gt;""),IF(COUNTIFS($P$5:$P$304,P104,$H$5:$H$304,"&gt;="&amp;(H104-90),$H$5:$H$304,"&lt;="&amp;H104)&gt;=3,"3º atestado ou mais da mesma unidade em 90 dias. ",""),"")&amp;IF(AND(C104&lt;&gt;"",H104&lt;&gt;""),IF(AND(COUNTIFS($C$5:$C$304,C104,$H$5:$H$304,"&gt;="&amp;(H104-365),$H$5:$H$304,"&lt;="&amp;H104)&gt;=3,(COUNTIFS($C$5:$C$304,C104,$K$5:$K$304,"segunda",$H$5:$H$304,"&gt;="&amp;(H104-365),$H$5:$H$304,"&lt;="&amp;H104)+COUNTIFS($C$5:$C$304,C104,$K$5:$K$304,"sexta",$H$5:$H$304,"&gt;="&amp;(H104-365),$H$5:$H$304,"&lt;="&amp;H104))/COUNTIFS($C$5:$C$304,C104,$H$5:$H$304,"&gt;="&amp;(H104-365),$H$5:$H$304,"&lt;="&amp;H104)&gt;=0.6),"Colaborador com 60% ou mais dos atestados na segunda ou sexta (12 meses). ",""),"")&amp;IF(AND(C104&lt;&gt;"",R104="Não"),"Registro ainda não conferido no conselho. ",""))</f>
        <v/>
      </c>
      <c r="X104" s="19" t="n"/>
    </row>
    <row r="105">
      <c r="A105" s="12">
        <f>IF(C105="","",ROW()-4)</f>
        <v/>
      </c>
      <c r="B105" s="18" t="n"/>
      <c r="C105" s="15" t="n"/>
      <c r="D105" s="15" t="n"/>
      <c r="E105" s="15" t="n"/>
      <c r="F105" s="15" t="n"/>
      <c r="G105" s="15" t="n"/>
      <c r="H105" s="18" t="n"/>
      <c r="I105" s="18" t="n"/>
      <c r="J105" s="12">
        <f>IF(OR(H105="",I105=""),"",I105-H105+1)</f>
        <v/>
      </c>
      <c r="K105" s="12">
        <f>IF(H105="","",CHOOSE(WEEKDAY(H105),"domingo","segunda","terça","quarta","quinta","sexta","sábado"))</f>
        <v/>
      </c>
      <c r="L105" s="15" t="n"/>
      <c r="M105" s="15" t="n"/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5" t="n"/>
      <c r="W105" s="16">
        <f>IF(C105="","",IF(AND(J105&lt;&gt;"",N(J105)&gt;15),"Passa de 15 dias: encaminhar ao INSS. ","")&amp;IF(AND(P105&lt;&gt;"",H105&lt;&gt;""),IF(COUNTIFS($P$5:$P$304,P105,$H$5:$H$304,"&gt;="&amp;(H105-90),$H$5:$H$304,"&lt;="&amp;H105)&gt;=3,"3º atestado ou mais da mesma unidade em 90 dias. ",""),"")&amp;IF(AND(C105&lt;&gt;"",H105&lt;&gt;""),IF(AND(COUNTIFS($C$5:$C$304,C105,$H$5:$H$304,"&gt;="&amp;(H105-365),$H$5:$H$304,"&lt;="&amp;H105)&gt;=3,(COUNTIFS($C$5:$C$304,C105,$K$5:$K$304,"segunda",$H$5:$H$304,"&gt;="&amp;(H105-365),$H$5:$H$304,"&lt;="&amp;H105)+COUNTIFS($C$5:$C$304,C105,$K$5:$K$304,"sexta",$H$5:$H$304,"&gt;="&amp;(H105-365),$H$5:$H$304,"&lt;="&amp;H105))/COUNTIFS($C$5:$C$304,C105,$H$5:$H$304,"&gt;="&amp;(H105-365),$H$5:$H$304,"&lt;="&amp;H105)&gt;=0.6),"Colaborador com 60% ou mais dos atestados na segunda ou sexta (12 meses). ",""),"")&amp;IF(AND(C105&lt;&gt;"",R105="Não"),"Registro ainda não conferido no conselho. ",""))</f>
        <v/>
      </c>
      <c r="X105" s="19" t="n"/>
    </row>
    <row r="106">
      <c r="A106" s="12">
        <f>IF(C106="","",ROW()-4)</f>
        <v/>
      </c>
      <c r="B106" s="18" t="n"/>
      <c r="C106" s="15" t="n"/>
      <c r="D106" s="15" t="n"/>
      <c r="E106" s="15" t="n"/>
      <c r="F106" s="15" t="n"/>
      <c r="G106" s="15" t="n"/>
      <c r="H106" s="18" t="n"/>
      <c r="I106" s="18" t="n"/>
      <c r="J106" s="12">
        <f>IF(OR(H106="",I106=""),"",I106-H106+1)</f>
        <v/>
      </c>
      <c r="K106" s="12">
        <f>IF(H106="","",CHOOSE(WEEKDAY(H106),"domingo","segunda","terça","quarta","quinta","sexta","sábado"))</f>
        <v/>
      </c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6">
        <f>IF(C106="","",IF(AND(J106&lt;&gt;"",N(J106)&gt;15),"Passa de 15 dias: encaminhar ao INSS. ","")&amp;IF(AND(P106&lt;&gt;"",H106&lt;&gt;""),IF(COUNTIFS($P$5:$P$304,P106,$H$5:$H$304,"&gt;="&amp;(H106-90),$H$5:$H$304,"&lt;="&amp;H106)&gt;=3,"3º atestado ou mais da mesma unidade em 90 dias. ",""),"")&amp;IF(AND(C106&lt;&gt;"",H106&lt;&gt;""),IF(AND(COUNTIFS($C$5:$C$304,C106,$H$5:$H$304,"&gt;="&amp;(H106-365),$H$5:$H$304,"&lt;="&amp;H106)&gt;=3,(COUNTIFS($C$5:$C$304,C106,$K$5:$K$304,"segunda",$H$5:$H$304,"&gt;="&amp;(H106-365),$H$5:$H$304,"&lt;="&amp;H106)+COUNTIFS($C$5:$C$304,C106,$K$5:$K$304,"sexta",$H$5:$H$304,"&gt;="&amp;(H106-365),$H$5:$H$304,"&lt;="&amp;H106))/COUNTIFS($C$5:$C$304,C106,$H$5:$H$304,"&gt;="&amp;(H106-365),$H$5:$H$304,"&lt;="&amp;H106)&gt;=0.6),"Colaborador com 60% ou mais dos atestados na segunda ou sexta (12 meses). ",""),"")&amp;IF(AND(C106&lt;&gt;"",R106="Não"),"Registro ainda não conferido no conselho. ",""))</f>
        <v/>
      </c>
      <c r="X106" s="19" t="n"/>
    </row>
    <row r="107">
      <c r="A107" s="12">
        <f>IF(C107="","",ROW()-4)</f>
        <v/>
      </c>
      <c r="B107" s="18" t="n"/>
      <c r="C107" s="15" t="n"/>
      <c r="D107" s="15" t="n"/>
      <c r="E107" s="15" t="n"/>
      <c r="F107" s="15" t="n"/>
      <c r="G107" s="15" t="n"/>
      <c r="H107" s="18" t="n"/>
      <c r="I107" s="18" t="n"/>
      <c r="J107" s="12">
        <f>IF(OR(H107="",I107=""),"",I107-H107+1)</f>
        <v/>
      </c>
      <c r="K107" s="12">
        <f>IF(H107="","",CHOOSE(WEEKDAY(H107),"domingo","segunda","terça","quarta","quinta","sexta","sábado"))</f>
        <v/>
      </c>
      <c r="L107" s="15" t="n"/>
      <c r="M107" s="15" t="n"/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5" t="n"/>
      <c r="W107" s="16">
        <f>IF(C107="","",IF(AND(J107&lt;&gt;"",N(J107)&gt;15),"Passa de 15 dias: encaminhar ao INSS. ","")&amp;IF(AND(P107&lt;&gt;"",H107&lt;&gt;""),IF(COUNTIFS($P$5:$P$304,P107,$H$5:$H$304,"&gt;="&amp;(H107-90),$H$5:$H$304,"&lt;="&amp;H107)&gt;=3,"3º atestado ou mais da mesma unidade em 90 dias. ",""),"")&amp;IF(AND(C107&lt;&gt;"",H107&lt;&gt;""),IF(AND(COUNTIFS($C$5:$C$304,C107,$H$5:$H$304,"&gt;="&amp;(H107-365),$H$5:$H$304,"&lt;="&amp;H107)&gt;=3,(COUNTIFS($C$5:$C$304,C107,$K$5:$K$304,"segunda",$H$5:$H$304,"&gt;="&amp;(H107-365),$H$5:$H$304,"&lt;="&amp;H107)+COUNTIFS($C$5:$C$304,C107,$K$5:$K$304,"sexta",$H$5:$H$304,"&gt;="&amp;(H107-365),$H$5:$H$304,"&lt;="&amp;H107))/COUNTIFS($C$5:$C$304,C107,$H$5:$H$304,"&gt;="&amp;(H107-365),$H$5:$H$304,"&lt;="&amp;H107)&gt;=0.6),"Colaborador com 60% ou mais dos atestados na segunda ou sexta (12 meses). ",""),"")&amp;IF(AND(C107&lt;&gt;"",R107="Não"),"Registro ainda não conferido no conselho. ",""))</f>
        <v/>
      </c>
      <c r="X107" s="19" t="n"/>
    </row>
    <row r="108">
      <c r="A108" s="12">
        <f>IF(C108="","",ROW()-4)</f>
        <v/>
      </c>
      <c r="B108" s="18" t="n"/>
      <c r="C108" s="15" t="n"/>
      <c r="D108" s="15" t="n"/>
      <c r="E108" s="15" t="n"/>
      <c r="F108" s="15" t="n"/>
      <c r="G108" s="15" t="n"/>
      <c r="H108" s="18" t="n"/>
      <c r="I108" s="18" t="n"/>
      <c r="J108" s="12">
        <f>IF(OR(H108="",I108=""),"",I108-H108+1)</f>
        <v/>
      </c>
      <c r="K108" s="12">
        <f>IF(H108="","",CHOOSE(WEEKDAY(H108),"domingo","segunda","terça","quarta","quinta","sexta","sábado"))</f>
        <v/>
      </c>
      <c r="L108" s="15" t="n"/>
      <c r="M108" s="15" t="n"/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5" t="n"/>
      <c r="W108" s="16">
        <f>IF(C108="","",IF(AND(J108&lt;&gt;"",N(J108)&gt;15),"Passa de 15 dias: encaminhar ao INSS. ","")&amp;IF(AND(P108&lt;&gt;"",H108&lt;&gt;""),IF(COUNTIFS($P$5:$P$304,P108,$H$5:$H$304,"&gt;="&amp;(H108-90),$H$5:$H$304,"&lt;="&amp;H108)&gt;=3,"3º atestado ou mais da mesma unidade em 90 dias. ",""),"")&amp;IF(AND(C108&lt;&gt;"",H108&lt;&gt;""),IF(AND(COUNTIFS($C$5:$C$304,C108,$H$5:$H$304,"&gt;="&amp;(H108-365),$H$5:$H$304,"&lt;="&amp;H108)&gt;=3,(COUNTIFS($C$5:$C$304,C108,$K$5:$K$304,"segunda",$H$5:$H$304,"&gt;="&amp;(H108-365),$H$5:$H$304,"&lt;="&amp;H108)+COUNTIFS($C$5:$C$304,C108,$K$5:$K$304,"sexta",$H$5:$H$304,"&gt;="&amp;(H108-365),$H$5:$H$304,"&lt;="&amp;H108))/COUNTIFS($C$5:$C$304,C108,$H$5:$H$304,"&gt;="&amp;(H108-365),$H$5:$H$304,"&lt;="&amp;H108)&gt;=0.6),"Colaborador com 60% ou mais dos atestados na segunda ou sexta (12 meses). ",""),"")&amp;IF(AND(C108&lt;&gt;"",R108="Não"),"Registro ainda não conferido no conselho. ",""))</f>
        <v/>
      </c>
      <c r="X108" s="19" t="n"/>
    </row>
    <row r="109">
      <c r="A109" s="12">
        <f>IF(C109="","",ROW()-4)</f>
        <v/>
      </c>
      <c r="B109" s="18" t="n"/>
      <c r="C109" s="15" t="n"/>
      <c r="D109" s="15" t="n"/>
      <c r="E109" s="15" t="n"/>
      <c r="F109" s="15" t="n"/>
      <c r="G109" s="15" t="n"/>
      <c r="H109" s="18" t="n"/>
      <c r="I109" s="18" t="n"/>
      <c r="J109" s="12">
        <f>IF(OR(H109="",I109=""),"",I109-H109+1)</f>
        <v/>
      </c>
      <c r="K109" s="12">
        <f>IF(H109="","",CHOOSE(WEEKDAY(H109),"domingo","segunda","terça","quarta","quinta","sexta","sábado"))</f>
        <v/>
      </c>
      <c r="L109" s="15" t="n"/>
      <c r="M109" s="15" t="n"/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5" t="n"/>
      <c r="W109" s="16">
        <f>IF(C109="","",IF(AND(J109&lt;&gt;"",N(J109)&gt;15),"Passa de 15 dias: encaminhar ao INSS. ","")&amp;IF(AND(P109&lt;&gt;"",H109&lt;&gt;""),IF(COUNTIFS($P$5:$P$304,P109,$H$5:$H$304,"&gt;="&amp;(H109-90),$H$5:$H$304,"&lt;="&amp;H109)&gt;=3,"3º atestado ou mais da mesma unidade em 90 dias. ",""),"")&amp;IF(AND(C109&lt;&gt;"",H109&lt;&gt;""),IF(AND(COUNTIFS($C$5:$C$304,C109,$H$5:$H$304,"&gt;="&amp;(H109-365),$H$5:$H$304,"&lt;="&amp;H109)&gt;=3,(COUNTIFS($C$5:$C$304,C109,$K$5:$K$304,"segunda",$H$5:$H$304,"&gt;="&amp;(H109-365),$H$5:$H$304,"&lt;="&amp;H109)+COUNTIFS($C$5:$C$304,C109,$K$5:$K$304,"sexta",$H$5:$H$304,"&gt;="&amp;(H109-365),$H$5:$H$304,"&lt;="&amp;H109))/COUNTIFS($C$5:$C$304,C109,$H$5:$H$304,"&gt;="&amp;(H109-365),$H$5:$H$304,"&lt;="&amp;H109)&gt;=0.6),"Colaborador com 60% ou mais dos atestados na segunda ou sexta (12 meses). ",""),"")&amp;IF(AND(C109&lt;&gt;"",R109="Não"),"Registro ainda não conferido no conselho. ",""))</f>
        <v/>
      </c>
      <c r="X109" s="19" t="n"/>
    </row>
    <row r="110">
      <c r="A110" s="12">
        <f>IF(C110="","",ROW()-4)</f>
        <v/>
      </c>
      <c r="B110" s="18" t="n"/>
      <c r="C110" s="15" t="n"/>
      <c r="D110" s="15" t="n"/>
      <c r="E110" s="15" t="n"/>
      <c r="F110" s="15" t="n"/>
      <c r="G110" s="15" t="n"/>
      <c r="H110" s="18" t="n"/>
      <c r="I110" s="18" t="n"/>
      <c r="J110" s="12">
        <f>IF(OR(H110="",I110=""),"",I110-H110+1)</f>
        <v/>
      </c>
      <c r="K110" s="12">
        <f>IF(H110="","",CHOOSE(WEEKDAY(H110),"domingo","segunda","terça","quarta","quinta","sexta","sábado"))</f>
        <v/>
      </c>
      <c r="L110" s="15" t="n"/>
      <c r="M110" s="15" t="n"/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5" t="n"/>
      <c r="W110" s="16">
        <f>IF(C110="","",IF(AND(J110&lt;&gt;"",N(J110)&gt;15),"Passa de 15 dias: encaminhar ao INSS. ","")&amp;IF(AND(P110&lt;&gt;"",H110&lt;&gt;""),IF(COUNTIFS($P$5:$P$304,P110,$H$5:$H$304,"&gt;="&amp;(H110-90),$H$5:$H$304,"&lt;="&amp;H110)&gt;=3,"3º atestado ou mais da mesma unidade em 90 dias. ",""),"")&amp;IF(AND(C110&lt;&gt;"",H110&lt;&gt;""),IF(AND(COUNTIFS($C$5:$C$304,C110,$H$5:$H$304,"&gt;="&amp;(H110-365),$H$5:$H$304,"&lt;="&amp;H110)&gt;=3,(COUNTIFS($C$5:$C$304,C110,$K$5:$K$304,"segunda",$H$5:$H$304,"&gt;="&amp;(H110-365),$H$5:$H$304,"&lt;="&amp;H110)+COUNTIFS($C$5:$C$304,C110,$K$5:$K$304,"sexta",$H$5:$H$304,"&gt;="&amp;(H110-365),$H$5:$H$304,"&lt;="&amp;H110))/COUNTIFS($C$5:$C$304,C110,$H$5:$H$304,"&gt;="&amp;(H110-365),$H$5:$H$304,"&lt;="&amp;H110)&gt;=0.6),"Colaborador com 60% ou mais dos atestados na segunda ou sexta (12 meses). ",""),"")&amp;IF(AND(C110&lt;&gt;"",R110="Não"),"Registro ainda não conferido no conselho. ",""))</f>
        <v/>
      </c>
      <c r="X110" s="19" t="n"/>
    </row>
    <row r="111">
      <c r="A111" s="12">
        <f>IF(C111="","",ROW()-4)</f>
        <v/>
      </c>
      <c r="B111" s="18" t="n"/>
      <c r="C111" s="15" t="n"/>
      <c r="D111" s="15" t="n"/>
      <c r="E111" s="15" t="n"/>
      <c r="F111" s="15" t="n"/>
      <c r="G111" s="15" t="n"/>
      <c r="H111" s="18" t="n"/>
      <c r="I111" s="18" t="n"/>
      <c r="J111" s="12">
        <f>IF(OR(H111="",I111=""),"",I111-H111+1)</f>
        <v/>
      </c>
      <c r="K111" s="12">
        <f>IF(H111="","",CHOOSE(WEEKDAY(H111),"domingo","segunda","terça","quarta","quinta","sexta","sábado"))</f>
        <v/>
      </c>
      <c r="L111" s="15" t="n"/>
      <c r="M111" s="15" t="n"/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5" t="n"/>
      <c r="W111" s="16">
        <f>IF(C111="","",IF(AND(J111&lt;&gt;"",N(J111)&gt;15),"Passa de 15 dias: encaminhar ao INSS. ","")&amp;IF(AND(P111&lt;&gt;"",H111&lt;&gt;""),IF(COUNTIFS($P$5:$P$304,P111,$H$5:$H$304,"&gt;="&amp;(H111-90),$H$5:$H$304,"&lt;="&amp;H111)&gt;=3,"3º atestado ou mais da mesma unidade em 90 dias. ",""),"")&amp;IF(AND(C111&lt;&gt;"",H111&lt;&gt;""),IF(AND(COUNTIFS($C$5:$C$304,C111,$H$5:$H$304,"&gt;="&amp;(H111-365),$H$5:$H$304,"&lt;="&amp;H111)&gt;=3,(COUNTIFS($C$5:$C$304,C111,$K$5:$K$304,"segunda",$H$5:$H$304,"&gt;="&amp;(H111-365),$H$5:$H$304,"&lt;="&amp;H111)+COUNTIFS($C$5:$C$304,C111,$K$5:$K$304,"sexta",$H$5:$H$304,"&gt;="&amp;(H111-365),$H$5:$H$304,"&lt;="&amp;H111))/COUNTIFS($C$5:$C$304,C111,$H$5:$H$304,"&gt;="&amp;(H111-365),$H$5:$H$304,"&lt;="&amp;H111)&gt;=0.6),"Colaborador com 60% ou mais dos atestados na segunda ou sexta (12 meses). ",""),"")&amp;IF(AND(C111&lt;&gt;"",R111="Não"),"Registro ainda não conferido no conselho. ",""))</f>
        <v/>
      </c>
      <c r="X111" s="19" t="n"/>
    </row>
    <row r="112">
      <c r="A112" s="12">
        <f>IF(C112="","",ROW()-4)</f>
        <v/>
      </c>
      <c r="B112" s="18" t="n"/>
      <c r="C112" s="15" t="n"/>
      <c r="D112" s="15" t="n"/>
      <c r="E112" s="15" t="n"/>
      <c r="F112" s="15" t="n"/>
      <c r="G112" s="15" t="n"/>
      <c r="H112" s="18" t="n"/>
      <c r="I112" s="18" t="n"/>
      <c r="J112" s="12">
        <f>IF(OR(H112="",I112=""),"",I112-H112+1)</f>
        <v/>
      </c>
      <c r="K112" s="12">
        <f>IF(H112="","",CHOOSE(WEEKDAY(H112),"domingo","segunda","terça","quarta","quinta","sexta","sábado"))</f>
        <v/>
      </c>
      <c r="L112" s="15" t="n"/>
      <c r="M112" s="15" t="n"/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5" t="n"/>
      <c r="W112" s="16">
        <f>IF(C112="","",IF(AND(J112&lt;&gt;"",N(J112)&gt;15),"Passa de 15 dias: encaminhar ao INSS. ","")&amp;IF(AND(P112&lt;&gt;"",H112&lt;&gt;""),IF(COUNTIFS($P$5:$P$304,P112,$H$5:$H$304,"&gt;="&amp;(H112-90),$H$5:$H$304,"&lt;="&amp;H112)&gt;=3,"3º atestado ou mais da mesma unidade em 90 dias. ",""),"")&amp;IF(AND(C112&lt;&gt;"",H112&lt;&gt;""),IF(AND(COUNTIFS($C$5:$C$304,C112,$H$5:$H$304,"&gt;="&amp;(H112-365),$H$5:$H$304,"&lt;="&amp;H112)&gt;=3,(COUNTIFS($C$5:$C$304,C112,$K$5:$K$304,"segunda",$H$5:$H$304,"&gt;="&amp;(H112-365),$H$5:$H$304,"&lt;="&amp;H112)+COUNTIFS($C$5:$C$304,C112,$K$5:$K$304,"sexta",$H$5:$H$304,"&gt;="&amp;(H112-365),$H$5:$H$304,"&lt;="&amp;H112))/COUNTIFS($C$5:$C$304,C112,$H$5:$H$304,"&gt;="&amp;(H112-365),$H$5:$H$304,"&lt;="&amp;H112)&gt;=0.6),"Colaborador com 60% ou mais dos atestados na segunda ou sexta (12 meses). ",""),"")&amp;IF(AND(C112&lt;&gt;"",R112="Não"),"Registro ainda não conferido no conselho. ",""))</f>
        <v/>
      </c>
      <c r="X112" s="19" t="n"/>
    </row>
    <row r="113">
      <c r="A113" s="12">
        <f>IF(C113="","",ROW()-4)</f>
        <v/>
      </c>
      <c r="B113" s="18" t="n"/>
      <c r="C113" s="15" t="n"/>
      <c r="D113" s="15" t="n"/>
      <c r="E113" s="15" t="n"/>
      <c r="F113" s="15" t="n"/>
      <c r="G113" s="15" t="n"/>
      <c r="H113" s="18" t="n"/>
      <c r="I113" s="18" t="n"/>
      <c r="J113" s="12">
        <f>IF(OR(H113="",I113=""),"",I113-H113+1)</f>
        <v/>
      </c>
      <c r="K113" s="12">
        <f>IF(H113="","",CHOOSE(WEEKDAY(H113),"domingo","segunda","terça","quarta","quinta","sexta","sábado"))</f>
        <v/>
      </c>
      <c r="L113" s="15" t="n"/>
      <c r="M113" s="15" t="n"/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5" t="n"/>
      <c r="W113" s="16">
        <f>IF(C113="","",IF(AND(J113&lt;&gt;"",N(J113)&gt;15),"Passa de 15 dias: encaminhar ao INSS. ","")&amp;IF(AND(P113&lt;&gt;"",H113&lt;&gt;""),IF(COUNTIFS($P$5:$P$304,P113,$H$5:$H$304,"&gt;="&amp;(H113-90),$H$5:$H$304,"&lt;="&amp;H113)&gt;=3,"3º atestado ou mais da mesma unidade em 90 dias. ",""),"")&amp;IF(AND(C113&lt;&gt;"",H113&lt;&gt;""),IF(AND(COUNTIFS($C$5:$C$304,C113,$H$5:$H$304,"&gt;="&amp;(H113-365),$H$5:$H$304,"&lt;="&amp;H113)&gt;=3,(COUNTIFS($C$5:$C$304,C113,$K$5:$K$304,"segunda",$H$5:$H$304,"&gt;="&amp;(H113-365),$H$5:$H$304,"&lt;="&amp;H113)+COUNTIFS($C$5:$C$304,C113,$K$5:$K$304,"sexta",$H$5:$H$304,"&gt;="&amp;(H113-365),$H$5:$H$304,"&lt;="&amp;H113))/COUNTIFS($C$5:$C$304,C113,$H$5:$H$304,"&gt;="&amp;(H113-365),$H$5:$H$304,"&lt;="&amp;H113)&gt;=0.6),"Colaborador com 60% ou mais dos atestados na segunda ou sexta (12 meses). ",""),"")&amp;IF(AND(C113&lt;&gt;"",R113="Não"),"Registro ainda não conferido no conselho. ",""))</f>
        <v/>
      </c>
      <c r="X113" s="19" t="n"/>
    </row>
    <row r="114">
      <c r="A114" s="12">
        <f>IF(C114="","",ROW()-4)</f>
        <v/>
      </c>
      <c r="B114" s="18" t="n"/>
      <c r="C114" s="15" t="n"/>
      <c r="D114" s="15" t="n"/>
      <c r="E114" s="15" t="n"/>
      <c r="F114" s="15" t="n"/>
      <c r="G114" s="15" t="n"/>
      <c r="H114" s="18" t="n"/>
      <c r="I114" s="18" t="n"/>
      <c r="J114" s="12">
        <f>IF(OR(H114="",I114=""),"",I114-H114+1)</f>
        <v/>
      </c>
      <c r="K114" s="12">
        <f>IF(H114="","",CHOOSE(WEEKDAY(H114),"domingo","segunda","terça","quarta","quinta","sexta","sábado"))</f>
        <v/>
      </c>
      <c r="L114" s="15" t="n"/>
      <c r="M114" s="15" t="n"/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5" t="n"/>
      <c r="W114" s="16">
        <f>IF(C114="","",IF(AND(J114&lt;&gt;"",N(J114)&gt;15),"Passa de 15 dias: encaminhar ao INSS. ","")&amp;IF(AND(P114&lt;&gt;"",H114&lt;&gt;""),IF(COUNTIFS($P$5:$P$304,P114,$H$5:$H$304,"&gt;="&amp;(H114-90),$H$5:$H$304,"&lt;="&amp;H114)&gt;=3,"3º atestado ou mais da mesma unidade em 90 dias. ",""),"")&amp;IF(AND(C114&lt;&gt;"",H114&lt;&gt;""),IF(AND(COUNTIFS($C$5:$C$304,C114,$H$5:$H$304,"&gt;="&amp;(H114-365),$H$5:$H$304,"&lt;="&amp;H114)&gt;=3,(COUNTIFS($C$5:$C$304,C114,$K$5:$K$304,"segunda",$H$5:$H$304,"&gt;="&amp;(H114-365),$H$5:$H$304,"&lt;="&amp;H114)+COUNTIFS($C$5:$C$304,C114,$K$5:$K$304,"sexta",$H$5:$H$304,"&gt;="&amp;(H114-365),$H$5:$H$304,"&lt;="&amp;H114))/COUNTIFS($C$5:$C$304,C114,$H$5:$H$304,"&gt;="&amp;(H114-365),$H$5:$H$304,"&lt;="&amp;H114)&gt;=0.6),"Colaborador com 60% ou mais dos atestados na segunda ou sexta (12 meses). ",""),"")&amp;IF(AND(C114&lt;&gt;"",R114="Não"),"Registro ainda não conferido no conselho. ",""))</f>
        <v/>
      </c>
      <c r="X114" s="19" t="n"/>
    </row>
    <row r="115">
      <c r="A115" s="12">
        <f>IF(C115="","",ROW()-4)</f>
        <v/>
      </c>
      <c r="B115" s="18" t="n"/>
      <c r="C115" s="15" t="n"/>
      <c r="D115" s="15" t="n"/>
      <c r="E115" s="15" t="n"/>
      <c r="F115" s="15" t="n"/>
      <c r="G115" s="15" t="n"/>
      <c r="H115" s="18" t="n"/>
      <c r="I115" s="18" t="n"/>
      <c r="J115" s="12">
        <f>IF(OR(H115="",I115=""),"",I115-H115+1)</f>
        <v/>
      </c>
      <c r="K115" s="12">
        <f>IF(H115="","",CHOOSE(WEEKDAY(H115),"domingo","segunda","terça","quarta","quinta","sexta","sábado"))</f>
        <v/>
      </c>
      <c r="L115" s="15" t="n"/>
      <c r="M115" s="15" t="n"/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5" t="n"/>
      <c r="W115" s="16">
        <f>IF(C115="","",IF(AND(J115&lt;&gt;"",N(J115)&gt;15),"Passa de 15 dias: encaminhar ao INSS. ","")&amp;IF(AND(P115&lt;&gt;"",H115&lt;&gt;""),IF(COUNTIFS($P$5:$P$304,P115,$H$5:$H$304,"&gt;="&amp;(H115-90),$H$5:$H$304,"&lt;="&amp;H115)&gt;=3,"3º atestado ou mais da mesma unidade em 90 dias. ",""),"")&amp;IF(AND(C115&lt;&gt;"",H115&lt;&gt;""),IF(AND(COUNTIFS($C$5:$C$304,C115,$H$5:$H$304,"&gt;="&amp;(H115-365),$H$5:$H$304,"&lt;="&amp;H115)&gt;=3,(COUNTIFS($C$5:$C$304,C115,$K$5:$K$304,"segunda",$H$5:$H$304,"&gt;="&amp;(H115-365),$H$5:$H$304,"&lt;="&amp;H115)+COUNTIFS($C$5:$C$304,C115,$K$5:$K$304,"sexta",$H$5:$H$304,"&gt;="&amp;(H115-365),$H$5:$H$304,"&lt;="&amp;H115))/COUNTIFS($C$5:$C$304,C115,$H$5:$H$304,"&gt;="&amp;(H115-365),$H$5:$H$304,"&lt;="&amp;H115)&gt;=0.6),"Colaborador com 60% ou mais dos atestados na segunda ou sexta (12 meses). ",""),"")&amp;IF(AND(C115&lt;&gt;"",R115="Não"),"Registro ainda não conferido no conselho. ",""))</f>
        <v/>
      </c>
      <c r="X115" s="19" t="n"/>
    </row>
    <row r="116">
      <c r="A116" s="12">
        <f>IF(C116="","",ROW()-4)</f>
        <v/>
      </c>
      <c r="B116" s="18" t="n"/>
      <c r="C116" s="15" t="n"/>
      <c r="D116" s="15" t="n"/>
      <c r="E116" s="15" t="n"/>
      <c r="F116" s="15" t="n"/>
      <c r="G116" s="15" t="n"/>
      <c r="H116" s="18" t="n"/>
      <c r="I116" s="18" t="n"/>
      <c r="J116" s="12">
        <f>IF(OR(H116="",I116=""),"",I116-H116+1)</f>
        <v/>
      </c>
      <c r="K116" s="12">
        <f>IF(H116="","",CHOOSE(WEEKDAY(H116),"domingo","segunda","terça","quarta","quinta","sexta","sábado"))</f>
        <v/>
      </c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6">
        <f>IF(C116="","",IF(AND(J116&lt;&gt;"",N(J116)&gt;15),"Passa de 15 dias: encaminhar ao INSS. ","")&amp;IF(AND(P116&lt;&gt;"",H116&lt;&gt;""),IF(COUNTIFS($P$5:$P$304,P116,$H$5:$H$304,"&gt;="&amp;(H116-90),$H$5:$H$304,"&lt;="&amp;H116)&gt;=3,"3º atestado ou mais da mesma unidade em 90 dias. ",""),"")&amp;IF(AND(C116&lt;&gt;"",H116&lt;&gt;""),IF(AND(COUNTIFS($C$5:$C$304,C116,$H$5:$H$304,"&gt;="&amp;(H116-365),$H$5:$H$304,"&lt;="&amp;H116)&gt;=3,(COUNTIFS($C$5:$C$304,C116,$K$5:$K$304,"segunda",$H$5:$H$304,"&gt;="&amp;(H116-365),$H$5:$H$304,"&lt;="&amp;H116)+COUNTIFS($C$5:$C$304,C116,$K$5:$K$304,"sexta",$H$5:$H$304,"&gt;="&amp;(H116-365),$H$5:$H$304,"&lt;="&amp;H116))/COUNTIFS($C$5:$C$304,C116,$H$5:$H$304,"&gt;="&amp;(H116-365),$H$5:$H$304,"&lt;="&amp;H116)&gt;=0.6),"Colaborador com 60% ou mais dos atestados na segunda ou sexta (12 meses). ",""),"")&amp;IF(AND(C116&lt;&gt;"",R116="Não"),"Registro ainda não conferido no conselho. ",""))</f>
        <v/>
      </c>
      <c r="X116" s="19" t="n"/>
    </row>
    <row r="117">
      <c r="A117" s="12">
        <f>IF(C117="","",ROW()-4)</f>
        <v/>
      </c>
      <c r="B117" s="18" t="n"/>
      <c r="C117" s="15" t="n"/>
      <c r="D117" s="15" t="n"/>
      <c r="E117" s="15" t="n"/>
      <c r="F117" s="15" t="n"/>
      <c r="G117" s="15" t="n"/>
      <c r="H117" s="18" t="n"/>
      <c r="I117" s="18" t="n"/>
      <c r="J117" s="12">
        <f>IF(OR(H117="",I117=""),"",I117-H117+1)</f>
        <v/>
      </c>
      <c r="K117" s="12">
        <f>IF(H117="","",CHOOSE(WEEKDAY(H117),"domingo","segunda","terça","quarta","quinta","sexta","sábado"))</f>
        <v/>
      </c>
      <c r="L117" s="15" t="n"/>
      <c r="M117" s="15" t="n"/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5" t="n"/>
      <c r="W117" s="16">
        <f>IF(C117="","",IF(AND(J117&lt;&gt;"",N(J117)&gt;15),"Passa de 15 dias: encaminhar ao INSS. ","")&amp;IF(AND(P117&lt;&gt;"",H117&lt;&gt;""),IF(COUNTIFS($P$5:$P$304,P117,$H$5:$H$304,"&gt;="&amp;(H117-90),$H$5:$H$304,"&lt;="&amp;H117)&gt;=3,"3º atestado ou mais da mesma unidade em 90 dias. ",""),"")&amp;IF(AND(C117&lt;&gt;"",H117&lt;&gt;""),IF(AND(COUNTIFS($C$5:$C$304,C117,$H$5:$H$304,"&gt;="&amp;(H117-365),$H$5:$H$304,"&lt;="&amp;H117)&gt;=3,(COUNTIFS($C$5:$C$304,C117,$K$5:$K$304,"segunda",$H$5:$H$304,"&gt;="&amp;(H117-365),$H$5:$H$304,"&lt;="&amp;H117)+COUNTIFS($C$5:$C$304,C117,$K$5:$K$304,"sexta",$H$5:$H$304,"&gt;="&amp;(H117-365),$H$5:$H$304,"&lt;="&amp;H117))/COUNTIFS($C$5:$C$304,C117,$H$5:$H$304,"&gt;="&amp;(H117-365),$H$5:$H$304,"&lt;="&amp;H117)&gt;=0.6),"Colaborador com 60% ou mais dos atestados na segunda ou sexta (12 meses). ",""),"")&amp;IF(AND(C117&lt;&gt;"",R117="Não"),"Registro ainda não conferido no conselho. ",""))</f>
        <v/>
      </c>
      <c r="X117" s="19" t="n"/>
    </row>
    <row r="118">
      <c r="A118" s="12">
        <f>IF(C118="","",ROW()-4)</f>
        <v/>
      </c>
      <c r="B118" s="18" t="n"/>
      <c r="C118" s="15" t="n"/>
      <c r="D118" s="15" t="n"/>
      <c r="E118" s="15" t="n"/>
      <c r="F118" s="15" t="n"/>
      <c r="G118" s="15" t="n"/>
      <c r="H118" s="18" t="n"/>
      <c r="I118" s="18" t="n"/>
      <c r="J118" s="12">
        <f>IF(OR(H118="",I118=""),"",I118-H118+1)</f>
        <v/>
      </c>
      <c r="K118" s="12">
        <f>IF(H118="","",CHOOSE(WEEKDAY(H118),"domingo","segunda","terça","quarta","quinta","sexta","sábado"))</f>
        <v/>
      </c>
      <c r="L118" s="15" t="n"/>
      <c r="M118" s="15" t="n"/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5" t="n"/>
      <c r="W118" s="16">
        <f>IF(C118="","",IF(AND(J118&lt;&gt;"",N(J118)&gt;15),"Passa de 15 dias: encaminhar ao INSS. ","")&amp;IF(AND(P118&lt;&gt;"",H118&lt;&gt;""),IF(COUNTIFS($P$5:$P$304,P118,$H$5:$H$304,"&gt;="&amp;(H118-90),$H$5:$H$304,"&lt;="&amp;H118)&gt;=3,"3º atestado ou mais da mesma unidade em 90 dias. ",""),"")&amp;IF(AND(C118&lt;&gt;"",H118&lt;&gt;""),IF(AND(COUNTIFS($C$5:$C$304,C118,$H$5:$H$304,"&gt;="&amp;(H118-365),$H$5:$H$304,"&lt;="&amp;H118)&gt;=3,(COUNTIFS($C$5:$C$304,C118,$K$5:$K$304,"segunda",$H$5:$H$304,"&gt;="&amp;(H118-365),$H$5:$H$304,"&lt;="&amp;H118)+COUNTIFS($C$5:$C$304,C118,$K$5:$K$304,"sexta",$H$5:$H$304,"&gt;="&amp;(H118-365),$H$5:$H$304,"&lt;="&amp;H118))/COUNTIFS($C$5:$C$304,C118,$H$5:$H$304,"&gt;="&amp;(H118-365),$H$5:$H$304,"&lt;="&amp;H118)&gt;=0.6),"Colaborador com 60% ou mais dos atestados na segunda ou sexta (12 meses). ",""),"")&amp;IF(AND(C118&lt;&gt;"",R118="Não"),"Registro ainda não conferido no conselho. ",""))</f>
        <v/>
      </c>
      <c r="X118" s="19" t="n"/>
    </row>
    <row r="119">
      <c r="A119" s="12">
        <f>IF(C119="","",ROW()-4)</f>
        <v/>
      </c>
      <c r="B119" s="18" t="n"/>
      <c r="C119" s="15" t="n"/>
      <c r="D119" s="15" t="n"/>
      <c r="E119" s="15" t="n"/>
      <c r="F119" s="15" t="n"/>
      <c r="G119" s="15" t="n"/>
      <c r="H119" s="18" t="n"/>
      <c r="I119" s="18" t="n"/>
      <c r="J119" s="12">
        <f>IF(OR(H119="",I119=""),"",I119-H119+1)</f>
        <v/>
      </c>
      <c r="K119" s="12">
        <f>IF(H119="","",CHOOSE(WEEKDAY(H119),"domingo","segunda","terça","quarta","quinta","sexta","sábado"))</f>
        <v/>
      </c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5" t="n"/>
      <c r="W119" s="16">
        <f>IF(C119="","",IF(AND(J119&lt;&gt;"",N(J119)&gt;15),"Passa de 15 dias: encaminhar ao INSS. ","")&amp;IF(AND(P119&lt;&gt;"",H119&lt;&gt;""),IF(COUNTIFS($P$5:$P$304,P119,$H$5:$H$304,"&gt;="&amp;(H119-90),$H$5:$H$304,"&lt;="&amp;H119)&gt;=3,"3º atestado ou mais da mesma unidade em 90 dias. ",""),"")&amp;IF(AND(C119&lt;&gt;"",H119&lt;&gt;""),IF(AND(COUNTIFS($C$5:$C$304,C119,$H$5:$H$304,"&gt;="&amp;(H119-365),$H$5:$H$304,"&lt;="&amp;H119)&gt;=3,(COUNTIFS($C$5:$C$304,C119,$K$5:$K$304,"segunda",$H$5:$H$304,"&gt;="&amp;(H119-365),$H$5:$H$304,"&lt;="&amp;H119)+COUNTIFS($C$5:$C$304,C119,$K$5:$K$304,"sexta",$H$5:$H$304,"&gt;="&amp;(H119-365),$H$5:$H$304,"&lt;="&amp;H119))/COUNTIFS($C$5:$C$304,C119,$H$5:$H$304,"&gt;="&amp;(H119-365),$H$5:$H$304,"&lt;="&amp;H119)&gt;=0.6),"Colaborador com 60% ou mais dos atestados na segunda ou sexta (12 meses). ",""),"")&amp;IF(AND(C119&lt;&gt;"",R119="Não"),"Registro ainda não conferido no conselho. ",""))</f>
        <v/>
      </c>
      <c r="X119" s="19" t="n"/>
    </row>
    <row r="120">
      <c r="A120" s="12">
        <f>IF(C120="","",ROW()-4)</f>
        <v/>
      </c>
      <c r="B120" s="18" t="n"/>
      <c r="C120" s="15" t="n"/>
      <c r="D120" s="15" t="n"/>
      <c r="E120" s="15" t="n"/>
      <c r="F120" s="15" t="n"/>
      <c r="G120" s="15" t="n"/>
      <c r="H120" s="18" t="n"/>
      <c r="I120" s="18" t="n"/>
      <c r="J120" s="12">
        <f>IF(OR(H120="",I120=""),"",I120-H120+1)</f>
        <v/>
      </c>
      <c r="K120" s="12">
        <f>IF(H120="","",CHOOSE(WEEKDAY(H120),"domingo","segunda","terça","quarta","quinta","sexta","sábado"))</f>
        <v/>
      </c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6">
        <f>IF(C120="","",IF(AND(J120&lt;&gt;"",N(J120)&gt;15),"Passa de 15 dias: encaminhar ao INSS. ","")&amp;IF(AND(P120&lt;&gt;"",H120&lt;&gt;""),IF(COUNTIFS($P$5:$P$304,P120,$H$5:$H$304,"&gt;="&amp;(H120-90),$H$5:$H$304,"&lt;="&amp;H120)&gt;=3,"3º atestado ou mais da mesma unidade em 90 dias. ",""),"")&amp;IF(AND(C120&lt;&gt;"",H120&lt;&gt;""),IF(AND(COUNTIFS($C$5:$C$304,C120,$H$5:$H$304,"&gt;="&amp;(H120-365),$H$5:$H$304,"&lt;="&amp;H120)&gt;=3,(COUNTIFS($C$5:$C$304,C120,$K$5:$K$304,"segunda",$H$5:$H$304,"&gt;="&amp;(H120-365),$H$5:$H$304,"&lt;="&amp;H120)+COUNTIFS($C$5:$C$304,C120,$K$5:$K$304,"sexta",$H$5:$H$304,"&gt;="&amp;(H120-365),$H$5:$H$304,"&lt;="&amp;H120))/COUNTIFS($C$5:$C$304,C120,$H$5:$H$304,"&gt;="&amp;(H120-365),$H$5:$H$304,"&lt;="&amp;H120)&gt;=0.6),"Colaborador com 60% ou mais dos atestados na segunda ou sexta (12 meses). ",""),"")&amp;IF(AND(C120&lt;&gt;"",R120="Não"),"Registro ainda não conferido no conselho. ",""))</f>
        <v/>
      </c>
      <c r="X120" s="19" t="n"/>
    </row>
    <row r="121">
      <c r="A121" s="12">
        <f>IF(C121="","",ROW()-4)</f>
        <v/>
      </c>
      <c r="B121" s="18" t="n"/>
      <c r="C121" s="15" t="n"/>
      <c r="D121" s="15" t="n"/>
      <c r="E121" s="15" t="n"/>
      <c r="F121" s="15" t="n"/>
      <c r="G121" s="15" t="n"/>
      <c r="H121" s="18" t="n"/>
      <c r="I121" s="18" t="n"/>
      <c r="J121" s="12">
        <f>IF(OR(H121="",I121=""),"",I121-H121+1)</f>
        <v/>
      </c>
      <c r="K121" s="12">
        <f>IF(H121="","",CHOOSE(WEEKDAY(H121),"domingo","segunda","terça","quarta","quinta","sexta","sábado"))</f>
        <v/>
      </c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5" t="n"/>
      <c r="W121" s="16">
        <f>IF(C121="","",IF(AND(J121&lt;&gt;"",N(J121)&gt;15),"Passa de 15 dias: encaminhar ao INSS. ","")&amp;IF(AND(P121&lt;&gt;"",H121&lt;&gt;""),IF(COUNTIFS($P$5:$P$304,P121,$H$5:$H$304,"&gt;="&amp;(H121-90),$H$5:$H$304,"&lt;="&amp;H121)&gt;=3,"3º atestado ou mais da mesma unidade em 90 dias. ",""),"")&amp;IF(AND(C121&lt;&gt;"",H121&lt;&gt;""),IF(AND(COUNTIFS($C$5:$C$304,C121,$H$5:$H$304,"&gt;="&amp;(H121-365),$H$5:$H$304,"&lt;="&amp;H121)&gt;=3,(COUNTIFS($C$5:$C$304,C121,$K$5:$K$304,"segunda",$H$5:$H$304,"&gt;="&amp;(H121-365),$H$5:$H$304,"&lt;="&amp;H121)+COUNTIFS($C$5:$C$304,C121,$K$5:$K$304,"sexta",$H$5:$H$304,"&gt;="&amp;(H121-365),$H$5:$H$304,"&lt;="&amp;H121))/COUNTIFS($C$5:$C$304,C121,$H$5:$H$304,"&gt;="&amp;(H121-365),$H$5:$H$304,"&lt;="&amp;H121)&gt;=0.6),"Colaborador com 60% ou mais dos atestados na segunda ou sexta (12 meses). ",""),"")&amp;IF(AND(C121&lt;&gt;"",R121="Não"),"Registro ainda não conferido no conselho. ",""))</f>
        <v/>
      </c>
      <c r="X121" s="19" t="n"/>
    </row>
    <row r="122">
      <c r="A122" s="12">
        <f>IF(C122="","",ROW()-4)</f>
        <v/>
      </c>
      <c r="B122" s="18" t="n"/>
      <c r="C122" s="15" t="n"/>
      <c r="D122" s="15" t="n"/>
      <c r="E122" s="15" t="n"/>
      <c r="F122" s="15" t="n"/>
      <c r="G122" s="15" t="n"/>
      <c r="H122" s="18" t="n"/>
      <c r="I122" s="18" t="n"/>
      <c r="J122" s="12">
        <f>IF(OR(H122="",I122=""),"",I122-H122+1)</f>
        <v/>
      </c>
      <c r="K122" s="12">
        <f>IF(H122="","",CHOOSE(WEEKDAY(H122),"domingo","segunda","terça","quarta","quinta","sexta","sábado"))</f>
        <v/>
      </c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6">
        <f>IF(C122="","",IF(AND(J122&lt;&gt;"",N(J122)&gt;15),"Passa de 15 dias: encaminhar ao INSS. ","")&amp;IF(AND(P122&lt;&gt;"",H122&lt;&gt;""),IF(COUNTIFS($P$5:$P$304,P122,$H$5:$H$304,"&gt;="&amp;(H122-90),$H$5:$H$304,"&lt;="&amp;H122)&gt;=3,"3º atestado ou mais da mesma unidade em 90 dias. ",""),"")&amp;IF(AND(C122&lt;&gt;"",H122&lt;&gt;""),IF(AND(COUNTIFS($C$5:$C$304,C122,$H$5:$H$304,"&gt;="&amp;(H122-365),$H$5:$H$304,"&lt;="&amp;H122)&gt;=3,(COUNTIFS($C$5:$C$304,C122,$K$5:$K$304,"segunda",$H$5:$H$304,"&gt;="&amp;(H122-365),$H$5:$H$304,"&lt;="&amp;H122)+COUNTIFS($C$5:$C$304,C122,$K$5:$K$304,"sexta",$H$5:$H$304,"&gt;="&amp;(H122-365),$H$5:$H$304,"&lt;="&amp;H122))/COUNTIFS($C$5:$C$304,C122,$H$5:$H$304,"&gt;="&amp;(H122-365),$H$5:$H$304,"&lt;="&amp;H122)&gt;=0.6),"Colaborador com 60% ou mais dos atestados na segunda ou sexta (12 meses). ",""),"")&amp;IF(AND(C122&lt;&gt;"",R122="Não"),"Registro ainda não conferido no conselho. ",""))</f>
        <v/>
      </c>
      <c r="X122" s="19" t="n"/>
    </row>
    <row r="123">
      <c r="A123" s="12">
        <f>IF(C123="","",ROW()-4)</f>
        <v/>
      </c>
      <c r="B123" s="18" t="n"/>
      <c r="C123" s="15" t="n"/>
      <c r="D123" s="15" t="n"/>
      <c r="E123" s="15" t="n"/>
      <c r="F123" s="15" t="n"/>
      <c r="G123" s="15" t="n"/>
      <c r="H123" s="18" t="n"/>
      <c r="I123" s="18" t="n"/>
      <c r="J123" s="12">
        <f>IF(OR(H123="",I123=""),"",I123-H123+1)</f>
        <v/>
      </c>
      <c r="K123" s="12">
        <f>IF(H123="","",CHOOSE(WEEKDAY(H123),"domingo","segunda","terça","quarta","quinta","sexta","sábado"))</f>
        <v/>
      </c>
      <c r="L123" s="15" t="n"/>
      <c r="M123" s="15" t="n"/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5" t="n"/>
      <c r="W123" s="16">
        <f>IF(C123="","",IF(AND(J123&lt;&gt;"",N(J123)&gt;15),"Passa de 15 dias: encaminhar ao INSS. ","")&amp;IF(AND(P123&lt;&gt;"",H123&lt;&gt;""),IF(COUNTIFS($P$5:$P$304,P123,$H$5:$H$304,"&gt;="&amp;(H123-90),$H$5:$H$304,"&lt;="&amp;H123)&gt;=3,"3º atestado ou mais da mesma unidade em 90 dias. ",""),"")&amp;IF(AND(C123&lt;&gt;"",H123&lt;&gt;""),IF(AND(COUNTIFS($C$5:$C$304,C123,$H$5:$H$304,"&gt;="&amp;(H123-365),$H$5:$H$304,"&lt;="&amp;H123)&gt;=3,(COUNTIFS($C$5:$C$304,C123,$K$5:$K$304,"segunda",$H$5:$H$304,"&gt;="&amp;(H123-365),$H$5:$H$304,"&lt;="&amp;H123)+COUNTIFS($C$5:$C$304,C123,$K$5:$K$304,"sexta",$H$5:$H$304,"&gt;="&amp;(H123-365),$H$5:$H$304,"&lt;="&amp;H123))/COUNTIFS($C$5:$C$304,C123,$H$5:$H$304,"&gt;="&amp;(H123-365),$H$5:$H$304,"&lt;="&amp;H123)&gt;=0.6),"Colaborador com 60% ou mais dos atestados na segunda ou sexta (12 meses). ",""),"")&amp;IF(AND(C123&lt;&gt;"",R123="Não"),"Registro ainda não conferido no conselho. ",""))</f>
        <v/>
      </c>
      <c r="X123" s="19" t="n"/>
    </row>
    <row r="124">
      <c r="A124" s="12">
        <f>IF(C124="","",ROW()-4)</f>
        <v/>
      </c>
      <c r="B124" s="18" t="n"/>
      <c r="C124" s="15" t="n"/>
      <c r="D124" s="15" t="n"/>
      <c r="E124" s="15" t="n"/>
      <c r="F124" s="15" t="n"/>
      <c r="G124" s="15" t="n"/>
      <c r="H124" s="18" t="n"/>
      <c r="I124" s="18" t="n"/>
      <c r="J124" s="12">
        <f>IF(OR(H124="",I124=""),"",I124-H124+1)</f>
        <v/>
      </c>
      <c r="K124" s="12">
        <f>IF(H124="","",CHOOSE(WEEKDAY(H124),"domingo","segunda","terça","quarta","quinta","sexta","sábado"))</f>
        <v/>
      </c>
      <c r="L124" s="15" t="n"/>
      <c r="M124" s="15" t="n"/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5" t="n"/>
      <c r="W124" s="16">
        <f>IF(C124="","",IF(AND(J124&lt;&gt;"",N(J124)&gt;15),"Passa de 15 dias: encaminhar ao INSS. ","")&amp;IF(AND(P124&lt;&gt;"",H124&lt;&gt;""),IF(COUNTIFS($P$5:$P$304,P124,$H$5:$H$304,"&gt;="&amp;(H124-90),$H$5:$H$304,"&lt;="&amp;H124)&gt;=3,"3º atestado ou mais da mesma unidade em 90 dias. ",""),"")&amp;IF(AND(C124&lt;&gt;"",H124&lt;&gt;""),IF(AND(COUNTIFS($C$5:$C$304,C124,$H$5:$H$304,"&gt;="&amp;(H124-365),$H$5:$H$304,"&lt;="&amp;H124)&gt;=3,(COUNTIFS($C$5:$C$304,C124,$K$5:$K$304,"segunda",$H$5:$H$304,"&gt;="&amp;(H124-365),$H$5:$H$304,"&lt;="&amp;H124)+COUNTIFS($C$5:$C$304,C124,$K$5:$K$304,"sexta",$H$5:$H$304,"&gt;="&amp;(H124-365),$H$5:$H$304,"&lt;="&amp;H124))/COUNTIFS($C$5:$C$304,C124,$H$5:$H$304,"&gt;="&amp;(H124-365),$H$5:$H$304,"&lt;="&amp;H124)&gt;=0.6),"Colaborador com 60% ou mais dos atestados na segunda ou sexta (12 meses). ",""),"")&amp;IF(AND(C124&lt;&gt;"",R124="Não"),"Registro ainda não conferido no conselho. ",""))</f>
        <v/>
      </c>
      <c r="X124" s="19" t="n"/>
    </row>
    <row r="125">
      <c r="A125" s="12">
        <f>IF(C125="","",ROW()-4)</f>
        <v/>
      </c>
      <c r="B125" s="18" t="n"/>
      <c r="C125" s="15" t="n"/>
      <c r="D125" s="15" t="n"/>
      <c r="E125" s="15" t="n"/>
      <c r="F125" s="15" t="n"/>
      <c r="G125" s="15" t="n"/>
      <c r="H125" s="18" t="n"/>
      <c r="I125" s="18" t="n"/>
      <c r="J125" s="12">
        <f>IF(OR(H125="",I125=""),"",I125-H125+1)</f>
        <v/>
      </c>
      <c r="K125" s="12">
        <f>IF(H125="","",CHOOSE(WEEKDAY(H125),"domingo","segunda","terça","quarta","quinta","sexta","sábado"))</f>
        <v/>
      </c>
      <c r="L125" s="15" t="n"/>
      <c r="M125" s="15" t="n"/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5" t="n"/>
      <c r="W125" s="16">
        <f>IF(C125="","",IF(AND(J125&lt;&gt;"",N(J125)&gt;15),"Passa de 15 dias: encaminhar ao INSS. ","")&amp;IF(AND(P125&lt;&gt;"",H125&lt;&gt;""),IF(COUNTIFS($P$5:$P$304,P125,$H$5:$H$304,"&gt;="&amp;(H125-90),$H$5:$H$304,"&lt;="&amp;H125)&gt;=3,"3º atestado ou mais da mesma unidade em 90 dias. ",""),"")&amp;IF(AND(C125&lt;&gt;"",H125&lt;&gt;""),IF(AND(COUNTIFS($C$5:$C$304,C125,$H$5:$H$304,"&gt;="&amp;(H125-365),$H$5:$H$304,"&lt;="&amp;H125)&gt;=3,(COUNTIFS($C$5:$C$304,C125,$K$5:$K$304,"segunda",$H$5:$H$304,"&gt;="&amp;(H125-365),$H$5:$H$304,"&lt;="&amp;H125)+COUNTIFS($C$5:$C$304,C125,$K$5:$K$304,"sexta",$H$5:$H$304,"&gt;="&amp;(H125-365),$H$5:$H$304,"&lt;="&amp;H125))/COUNTIFS($C$5:$C$304,C125,$H$5:$H$304,"&gt;="&amp;(H125-365),$H$5:$H$304,"&lt;="&amp;H125)&gt;=0.6),"Colaborador com 60% ou mais dos atestados na segunda ou sexta (12 meses). ",""),"")&amp;IF(AND(C125&lt;&gt;"",R125="Não"),"Registro ainda não conferido no conselho. ",""))</f>
        <v/>
      </c>
      <c r="X125" s="19" t="n"/>
    </row>
    <row r="126">
      <c r="A126" s="12">
        <f>IF(C126="","",ROW()-4)</f>
        <v/>
      </c>
      <c r="B126" s="18" t="n"/>
      <c r="C126" s="15" t="n"/>
      <c r="D126" s="15" t="n"/>
      <c r="E126" s="15" t="n"/>
      <c r="F126" s="15" t="n"/>
      <c r="G126" s="15" t="n"/>
      <c r="H126" s="18" t="n"/>
      <c r="I126" s="18" t="n"/>
      <c r="J126" s="12">
        <f>IF(OR(H126="",I126=""),"",I126-H126+1)</f>
        <v/>
      </c>
      <c r="K126" s="12">
        <f>IF(H126="","",CHOOSE(WEEKDAY(H126),"domingo","segunda","terça","quarta","quinta","sexta","sábado"))</f>
        <v/>
      </c>
      <c r="L126" s="15" t="n"/>
      <c r="M126" s="15" t="n"/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5" t="n"/>
      <c r="W126" s="16">
        <f>IF(C126="","",IF(AND(J126&lt;&gt;"",N(J126)&gt;15),"Passa de 15 dias: encaminhar ao INSS. ","")&amp;IF(AND(P126&lt;&gt;"",H126&lt;&gt;""),IF(COUNTIFS($P$5:$P$304,P126,$H$5:$H$304,"&gt;="&amp;(H126-90),$H$5:$H$304,"&lt;="&amp;H126)&gt;=3,"3º atestado ou mais da mesma unidade em 90 dias. ",""),"")&amp;IF(AND(C126&lt;&gt;"",H126&lt;&gt;""),IF(AND(COUNTIFS($C$5:$C$304,C126,$H$5:$H$304,"&gt;="&amp;(H126-365),$H$5:$H$304,"&lt;="&amp;H126)&gt;=3,(COUNTIFS($C$5:$C$304,C126,$K$5:$K$304,"segunda",$H$5:$H$304,"&gt;="&amp;(H126-365),$H$5:$H$304,"&lt;="&amp;H126)+COUNTIFS($C$5:$C$304,C126,$K$5:$K$304,"sexta",$H$5:$H$304,"&gt;="&amp;(H126-365),$H$5:$H$304,"&lt;="&amp;H126))/COUNTIFS($C$5:$C$304,C126,$H$5:$H$304,"&gt;="&amp;(H126-365),$H$5:$H$304,"&lt;="&amp;H126)&gt;=0.6),"Colaborador com 60% ou mais dos atestados na segunda ou sexta (12 meses). ",""),"")&amp;IF(AND(C126&lt;&gt;"",R126="Não"),"Registro ainda não conferido no conselho. ",""))</f>
        <v/>
      </c>
      <c r="X126" s="19" t="n"/>
    </row>
    <row r="127">
      <c r="A127" s="12">
        <f>IF(C127="","",ROW()-4)</f>
        <v/>
      </c>
      <c r="B127" s="18" t="n"/>
      <c r="C127" s="15" t="n"/>
      <c r="D127" s="15" t="n"/>
      <c r="E127" s="15" t="n"/>
      <c r="F127" s="15" t="n"/>
      <c r="G127" s="15" t="n"/>
      <c r="H127" s="18" t="n"/>
      <c r="I127" s="18" t="n"/>
      <c r="J127" s="12">
        <f>IF(OR(H127="",I127=""),"",I127-H127+1)</f>
        <v/>
      </c>
      <c r="K127" s="12">
        <f>IF(H127="","",CHOOSE(WEEKDAY(H127),"domingo","segunda","terça","quarta","quinta","sexta","sábado"))</f>
        <v/>
      </c>
      <c r="L127" s="15" t="n"/>
      <c r="M127" s="15" t="n"/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5" t="n"/>
      <c r="W127" s="16">
        <f>IF(C127="","",IF(AND(J127&lt;&gt;"",N(J127)&gt;15),"Passa de 15 dias: encaminhar ao INSS. ","")&amp;IF(AND(P127&lt;&gt;"",H127&lt;&gt;""),IF(COUNTIFS($P$5:$P$304,P127,$H$5:$H$304,"&gt;="&amp;(H127-90),$H$5:$H$304,"&lt;="&amp;H127)&gt;=3,"3º atestado ou mais da mesma unidade em 90 dias. ",""),"")&amp;IF(AND(C127&lt;&gt;"",H127&lt;&gt;""),IF(AND(COUNTIFS($C$5:$C$304,C127,$H$5:$H$304,"&gt;="&amp;(H127-365),$H$5:$H$304,"&lt;="&amp;H127)&gt;=3,(COUNTIFS($C$5:$C$304,C127,$K$5:$K$304,"segunda",$H$5:$H$304,"&gt;="&amp;(H127-365),$H$5:$H$304,"&lt;="&amp;H127)+COUNTIFS($C$5:$C$304,C127,$K$5:$K$304,"sexta",$H$5:$H$304,"&gt;="&amp;(H127-365),$H$5:$H$304,"&lt;="&amp;H127))/COUNTIFS($C$5:$C$304,C127,$H$5:$H$304,"&gt;="&amp;(H127-365),$H$5:$H$304,"&lt;="&amp;H127)&gt;=0.6),"Colaborador com 60% ou mais dos atestados na segunda ou sexta (12 meses). ",""),"")&amp;IF(AND(C127&lt;&gt;"",R127="Não"),"Registro ainda não conferido no conselho. ",""))</f>
        <v/>
      </c>
      <c r="X127" s="19" t="n"/>
    </row>
    <row r="128">
      <c r="A128" s="12">
        <f>IF(C128="","",ROW()-4)</f>
        <v/>
      </c>
      <c r="B128" s="18" t="n"/>
      <c r="C128" s="15" t="n"/>
      <c r="D128" s="15" t="n"/>
      <c r="E128" s="15" t="n"/>
      <c r="F128" s="15" t="n"/>
      <c r="G128" s="15" t="n"/>
      <c r="H128" s="18" t="n"/>
      <c r="I128" s="18" t="n"/>
      <c r="J128" s="12">
        <f>IF(OR(H128="",I128=""),"",I128-H128+1)</f>
        <v/>
      </c>
      <c r="K128" s="12">
        <f>IF(H128="","",CHOOSE(WEEKDAY(H128),"domingo","segunda","terça","quarta","quinta","sexta","sábado"))</f>
        <v/>
      </c>
      <c r="L128" s="15" t="n"/>
      <c r="M128" s="15" t="n"/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5" t="n"/>
      <c r="W128" s="16">
        <f>IF(C128="","",IF(AND(J128&lt;&gt;"",N(J128)&gt;15),"Passa de 15 dias: encaminhar ao INSS. ","")&amp;IF(AND(P128&lt;&gt;"",H128&lt;&gt;""),IF(COUNTIFS($P$5:$P$304,P128,$H$5:$H$304,"&gt;="&amp;(H128-90),$H$5:$H$304,"&lt;="&amp;H128)&gt;=3,"3º atestado ou mais da mesma unidade em 90 dias. ",""),"")&amp;IF(AND(C128&lt;&gt;"",H128&lt;&gt;""),IF(AND(COUNTIFS($C$5:$C$304,C128,$H$5:$H$304,"&gt;="&amp;(H128-365),$H$5:$H$304,"&lt;="&amp;H128)&gt;=3,(COUNTIFS($C$5:$C$304,C128,$K$5:$K$304,"segunda",$H$5:$H$304,"&gt;="&amp;(H128-365),$H$5:$H$304,"&lt;="&amp;H128)+COUNTIFS($C$5:$C$304,C128,$K$5:$K$304,"sexta",$H$5:$H$304,"&gt;="&amp;(H128-365),$H$5:$H$304,"&lt;="&amp;H128))/COUNTIFS($C$5:$C$304,C128,$H$5:$H$304,"&gt;="&amp;(H128-365),$H$5:$H$304,"&lt;="&amp;H128)&gt;=0.6),"Colaborador com 60% ou mais dos atestados na segunda ou sexta (12 meses). ",""),"")&amp;IF(AND(C128&lt;&gt;"",R128="Não"),"Registro ainda não conferido no conselho. ",""))</f>
        <v/>
      </c>
      <c r="X128" s="19" t="n"/>
    </row>
    <row r="129">
      <c r="A129" s="12">
        <f>IF(C129="","",ROW()-4)</f>
        <v/>
      </c>
      <c r="B129" s="18" t="n"/>
      <c r="C129" s="15" t="n"/>
      <c r="D129" s="15" t="n"/>
      <c r="E129" s="15" t="n"/>
      <c r="F129" s="15" t="n"/>
      <c r="G129" s="15" t="n"/>
      <c r="H129" s="18" t="n"/>
      <c r="I129" s="18" t="n"/>
      <c r="J129" s="12">
        <f>IF(OR(H129="",I129=""),"",I129-H129+1)</f>
        <v/>
      </c>
      <c r="K129" s="12">
        <f>IF(H129="","",CHOOSE(WEEKDAY(H129),"domingo","segunda","terça","quarta","quinta","sexta","sábado"))</f>
        <v/>
      </c>
      <c r="L129" s="15" t="n"/>
      <c r="M129" s="15" t="n"/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5" t="n"/>
      <c r="W129" s="16">
        <f>IF(C129="","",IF(AND(J129&lt;&gt;"",N(J129)&gt;15),"Passa de 15 dias: encaminhar ao INSS. ","")&amp;IF(AND(P129&lt;&gt;"",H129&lt;&gt;""),IF(COUNTIFS($P$5:$P$304,P129,$H$5:$H$304,"&gt;="&amp;(H129-90),$H$5:$H$304,"&lt;="&amp;H129)&gt;=3,"3º atestado ou mais da mesma unidade em 90 dias. ",""),"")&amp;IF(AND(C129&lt;&gt;"",H129&lt;&gt;""),IF(AND(COUNTIFS($C$5:$C$304,C129,$H$5:$H$304,"&gt;="&amp;(H129-365),$H$5:$H$304,"&lt;="&amp;H129)&gt;=3,(COUNTIFS($C$5:$C$304,C129,$K$5:$K$304,"segunda",$H$5:$H$304,"&gt;="&amp;(H129-365),$H$5:$H$304,"&lt;="&amp;H129)+COUNTIFS($C$5:$C$304,C129,$K$5:$K$304,"sexta",$H$5:$H$304,"&gt;="&amp;(H129-365),$H$5:$H$304,"&lt;="&amp;H129))/COUNTIFS($C$5:$C$304,C129,$H$5:$H$304,"&gt;="&amp;(H129-365),$H$5:$H$304,"&lt;="&amp;H129)&gt;=0.6),"Colaborador com 60% ou mais dos atestados na segunda ou sexta (12 meses). ",""),"")&amp;IF(AND(C129&lt;&gt;"",R129="Não"),"Registro ainda não conferido no conselho. ",""))</f>
        <v/>
      </c>
      <c r="X129" s="19" t="n"/>
    </row>
    <row r="130">
      <c r="A130" s="12">
        <f>IF(C130="","",ROW()-4)</f>
        <v/>
      </c>
      <c r="B130" s="18" t="n"/>
      <c r="C130" s="15" t="n"/>
      <c r="D130" s="15" t="n"/>
      <c r="E130" s="15" t="n"/>
      <c r="F130" s="15" t="n"/>
      <c r="G130" s="15" t="n"/>
      <c r="H130" s="18" t="n"/>
      <c r="I130" s="18" t="n"/>
      <c r="J130" s="12">
        <f>IF(OR(H130="",I130=""),"",I130-H130+1)</f>
        <v/>
      </c>
      <c r="K130" s="12">
        <f>IF(H130="","",CHOOSE(WEEKDAY(H130),"domingo","segunda","terça","quarta","quinta","sexta","sábado"))</f>
        <v/>
      </c>
      <c r="L130" s="15" t="n"/>
      <c r="M130" s="15" t="n"/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5" t="n"/>
      <c r="W130" s="16">
        <f>IF(C130="","",IF(AND(J130&lt;&gt;"",N(J130)&gt;15),"Passa de 15 dias: encaminhar ao INSS. ","")&amp;IF(AND(P130&lt;&gt;"",H130&lt;&gt;""),IF(COUNTIFS($P$5:$P$304,P130,$H$5:$H$304,"&gt;="&amp;(H130-90),$H$5:$H$304,"&lt;="&amp;H130)&gt;=3,"3º atestado ou mais da mesma unidade em 90 dias. ",""),"")&amp;IF(AND(C130&lt;&gt;"",H130&lt;&gt;""),IF(AND(COUNTIFS($C$5:$C$304,C130,$H$5:$H$304,"&gt;="&amp;(H130-365),$H$5:$H$304,"&lt;="&amp;H130)&gt;=3,(COUNTIFS($C$5:$C$304,C130,$K$5:$K$304,"segunda",$H$5:$H$304,"&gt;="&amp;(H130-365),$H$5:$H$304,"&lt;="&amp;H130)+COUNTIFS($C$5:$C$304,C130,$K$5:$K$304,"sexta",$H$5:$H$304,"&gt;="&amp;(H130-365),$H$5:$H$304,"&lt;="&amp;H130))/COUNTIFS($C$5:$C$304,C130,$H$5:$H$304,"&gt;="&amp;(H130-365),$H$5:$H$304,"&lt;="&amp;H130)&gt;=0.6),"Colaborador com 60% ou mais dos atestados na segunda ou sexta (12 meses). ",""),"")&amp;IF(AND(C130&lt;&gt;"",R130="Não"),"Registro ainda não conferido no conselho. ",""))</f>
        <v/>
      </c>
      <c r="X130" s="19" t="n"/>
    </row>
    <row r="131">
      <c r="A131" s="12">
        <f>IF(C131="","",ROW()-4)</f>
        <v/>
      </c>
      <c r="B131" s="18" t="n"/>
      <c r="C131" s="15" t="n"/>
      <c r="D131" s="15" t="n"/>
      <c r="E131" s="15" t="n"/>
      <c r="F131" s="15" t="n"/>
      <c r="G131" s="15" t="n"/>
      <c r="H131" s="18" t="n"/>
      <c r="I131" s="18" t="n"/>
      <c r="J131" s="12">
        <f>IF(OR(H131="",I131=""),"",I131-H131+1)</f>
        <v/>
      </c>
      <c r="K131" s="12">
        <f>IF(H131="","",CHOOSE(WEEKDAY(H131),"domingo","segunda","terça","quarta","quinta","sexta","sábado"))</f>
        <v/>
      </c>
      <c r="L131" s="15" t="n"/>
      <c r="M131" s="15" t="n"/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5" t="n"/>
      <c r="W131" s="16">
        <f>IF(C131="","",IF(AND(J131&lt;&gt;"",N(J131)&gt;15),"Passa de 15 dias: encaminhar ao INSS. ","")&amp;IF(AND(P131&lt;&gt;"",H131&lt;&gt;""),IF(COUNTIFS($P$5:$P$304,P131,$H$5:$H$304,"&gt;="&amp;(H131-90),$H$5:$H$304,"&lt;="&amp;H131)&gt;=3,"3º atestado ou mais da mesma unidade em 90 dias. ",""),"")&amp;IF(AND(C131&lt;&gt;"",H131&lt;&gt;""),IF(AND(COUNTIFS($C$5:$C$304,C131,$H$5:$H$304,"&gt;="&amp;(H131-365),$H$5:$H$304,"&lt;="&amp;H131)&gt;=3,(COUNTIFS($C$5:$C$304,C131,$K$5:$K$304,"segunda",$H$5:$H$304,"&gt;="&amp;(H131-365),$H$5:$H$304,"&lt;="&amp;H131)+COUNTIFS($C$5:$C$304,C131,$K$5:$K$304,"sexta",$H$5:$H$304,"&gt;="&amp;(H131-365),$H$5:$H$304,"&lt;="&amp;H131))/COUNTIFS($C$5:$C$304,C131,$H$5:$H$304,"&gt;="&amp;(H131-365),$H$5:$H$304,"&lt;="&amp;H131)&gt;=0.6),"Colaborador com 60% ou mais dos atestados na segunda ou sexta (12 meses). ",""),"")&amp;IF(AND(C131&lt;&gt;"",R131="Não"),"Registro ainda não conferido no conselho. ",""))</f>
        <v/>
      </c>
      <c r="X131" s="19" t="n"/>
    </row>
    <row r="132">
      <c r="A132" s="12">
        <f>IF(C132="","",ROW()-4)</f>
        <v/>
      </c>
      <c r="B132" s="18" t="n"/>
      <c r="C132" s="15" t="n"/>
      <c r="D132" s="15" t="n"/>
      <c r="E132" s="15" t="n"/>
      <c r="F132" s="15" t="n"/>
      <c r="G132" s="15" t="n"/>
      <c r="H132" s="18" t="n"/>
      <c r="I132" s="18" t="n"/>
      <c r="J132" s="12">
        <f>IF(OR(H132="",I132=""),"",I132-H132+1)</f>
        <v/>
      </c>
      <c r="K132" s="12">
        <f>IF(H132="","",CHOOSE(WEEKDAY(H132),"domingo","segunda","terça","quarta","quinta","sexta","sábado"))</f>
        <v/>
      </c>
      <c r="L132" s="15" t="n"/>
      <c r="M132" s="15" t="n"/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5" t="n"/>
      <c r="W132" s="16">
        <f>IF(C132="","",IF(AND(J132&lt;&gt;"",N(J132)&gt;15),"Passa de 15 dias: encaminhar ao INSS. ","")&amp;IF(AND(P132&lt;&gt;"",H132&lt;&gt;""),IF(COUNTIFS($P$5:$P$304,P132,$H$5:$H$304,"&gt;="&amp;(H132-90),$H$5:$H$304,"&lt;="&amp;H132)&gt;=3,"3º atestado ou mais da mesma unidade em 90 dias. ",""),"")&amp;IF(AND(C132&lt;&gt;"",H132&lt;&gt;""),IF(AND(COUNTIFS($C$5:$C$304,C132,$H$5:$H$304,"&gt;="&amp;(H132-365),$H$5:$H$304,"&lt;="&amp;H132)&gt;=3,(COUNTIFS($C$5:$C$304,C132,$K$5:$K$304,"segunda",$H$5:$H$304,"&gt;="&amp;(H132-365),$H$5:$H$304,"&lt;="&amp;H132)+COUNTIFS($C$5:$C$304,C132,$K$5:$K$304,"sexta",$H$5:$H$304,"&gt;="&amp;(H132-365),$H$5:$H$304,"&lt;="&amp;H132))/COUNTIFS($C$5:$C$304,C132,$H$5:$H$304,"&gt;="&amp;(H132-365),$H$5:$H$304,"&lt;="&amp;H132)&gt;=0.6),"Colaborador com 60% ou mais dos atestados na segunda ou sexta (12 meses). ",""),"")&amp;IF(AND(C132&lt;&gt;"",R132="Não"),"Registro ainda não conferido no conselho. ",""))</f>
        <v/>
      </c>
      <c r="X132" s="19" t="n"/>
    </row>
    <row r="133">
      <c r="A133" s="12">
        <f>IF(C133="","",ROW()-4)</f>
        <v/>
      </c>
      <c r="B133" s="18" t="n"/>
      <c r="C133" s="15" t="n"/>
      <c r="D133" s="15" t="n"/>
      <c r="E133" s="15" t="n"/>
      <c r="F133" s="15" t="n"/>
      <c r="G133" s="15" t="n"/>
      <c r="H133" s="18" t="n"/>
      <c r="I133" s="18" t="n"/>
      <c r="J133" s="12">
        <f>IF(OR(H133="",I133=""),"",I133-H133+1)</f>
        <v/>
      </c>
      <c r="K133" s="12">
        <f>IF(H133="","",CHOOSE(WEEKDAY(H133),"domingo","segunda","terça","quarta","quinta","sexta","sábado"))</f>
        <v/>
      </c>
      <c r="L133" s="15" t="n"/>
      <c r="M133" s="15" t="n"/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5" t="n"/>
      <c r="W133" s="16">
        <f>IF(C133="","",IF(AND(J133&lt;&gt;"",N(J133)&gt;15),"Passa de 15 dias: encaminhar ao INSS. ","")&amp;IF(AND(P133&lt;&gt;"",H133&lt;&gt;""),IF(COUNTIFS($P$5:$P$304,P133,$H$5:$H$304,"&gt;="&amp;(H133-90),$H$5:$H$304,"&lt;="&amp;H133)&gt;=3,"3º atestado ou mais da mesma unidade em 90 dias. ",""),"")&amp;IF(AND(C133&lt;&gt;"",H133&lt;&gt;""),IF(AND(COUNTIFS($C$5:$C$304,C133,$H$5:$H$304,"&gt;="&amp;(H133-365),$H$5:$H$304,"&lt;="&amp;H133)&gt;=3,(COUNTIFS($C$5:$C$304,C133,$K$5:$K$304,"segunda",$H$5:$H$304,"&gt;="&amp;(H133-365),$H$5:$H$304,"&lt;="&amp;H133)+COUNTIFS($C$5:$C$304,C133,$K$5:$K$304,"sexta",$H$5:$H$304,"&gt;="&amp;(H133-365),$H$5:$H$304,"&lt;="&amp;H133))/COUNTIFS($C$5:$C$304,C133,$H$5:$H$304,"&gt;="&amp;(H133-365),$H$5:$H$304,"&lt;="&amp;H133)&gt;=0.6),"Colaborador com 60% ou mais dos atestados na segunda ou sexta (12 meses). ",""),"")&amp;IF(AND(C133&lt;&gt;"",R133="Não"),"Registro ainda não conferido no conselho. ",""))</f>
        <v/>
      </c>
      <c r="X133" s="19" t="n"/>
    </row>
    <row r="134">
      <c r="A134" s="12">
        <f>IF(C134="","",ROW()-4)</f>
        <v/>
      </c>
      <c r="B134" s="18" t="n"/>
      <c r="C134" s="15" t="n"/>
      <c r="D134" s="15" t="n"/>
      <c r="E134" s="15" t="n"/>
      <c r="F134" s="15" t="n"/>
      <c r="G134" s="15" t="n"/>
      <c r="H134" s="18" t="n"/>
      <c r="I134" s="18" t="n"/>
      <c r="J134" s="12">
        <f>IF(OR(H134="",I134=""),"",I134-H134+1)</f>
        <v/>
      </c>
      <c r="K134" s="12">
        <f>IF(H134="","",CHOOSE(WEEKDAY(H134),"domingo","segunda","terça","quarta","quinta","sexta","sábado"))</f>
        <v/>
      </c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6">
        <f>IF(C134="","",IF(AND(J134&lt;&gt;"",N(J134)&gt;15),"Passa de 15 dias: encaminhar ao INSS. ","")&amp;IF(AND(P134&lt;&gt;"",H134&lt;&gt;""),IF(COUNTIFS($P$5:$P$304,P134,$H$5:$H$304,"&gt;="&amp;(H134-90),$H$5:$H$304,"&lt;="&amp;H134)&gt;=3,"3º atestado ou mais da mesma unidade em 90 dias. ",""),"")&amp;IF(AND(C134&lt;&gt;"",H134&lt;&gt;""),IF(AND(COUNTIFS($C$5:$C$304,C134,$H$5:$H$304,"&gt;="&amp;(H134-365),$H$5:$H$304,"&lt;="&amp;H134)&gt;=3,(COUNTIFS($C$5:$C$304,C134,$K$5:$K$304,"segunda",$H$5:$H$304,"&gt;="&amp;(H134-365),$H$5:$H$304,"&lt;="&amp;H134)+COUNTIFS($C$5:$C$304,C134,$K$5:$K$304,"sexta",$H$5:$H$304,"&gt;="&amp;(H134-365),$H$5:$H$304,"&lt;="&amp;H134))/COUNTIFS($C$5:$C$304,C134,$H$5:$H$304,"&gt;="&amp;(H134-365),$H$5:$H$304,"&lt;="&amp;H134)&gt;=0.6),"Colaborador com 60% ou mais dos atestados na segunda ou sexta (12 meses). ",""),"")&amp;IF(AND(C134&lt;&gt;"",R134="Não"),"Registro ainda não conferido no conselho. ",""))</f>
        <v/>
      </c>
      <c r="X134" s="19" t="n"/>
    </row>
    <row r="135">
      <c r="A135" s="12">
        <f>IF(C135="","",ROW()-4)</f>
        <v/>
      </c>
      <c r="B135" s="18" t="n"/>
      <c r="C135" s="15" t="n"/>
      <c r="D135" s="15" t="n"/>
      <c r="E135" s="15" t="n"/>
      <c r="F135" s="15" t="n"/>
      <c r="G135" s="15" t="n"/>
      <c r="H135" s="18" t="n"/>
      <c r="I135" s="18" t="n"/>
      <c r="J135" s="12">
        <f>IF(OR(H135="",I135=""),"",I135-H135+1)</f>
        <v/>
      </c>
      <c r="K135" s="12">
        <f>IF(H135="","",CHOOSE(WEEKDAY(H135),"domingo","segunda","terça","quarta","quinta","sexta","sábado"))</f>
        <v/>
      </c>
      <c r="L135" s="15" t="n"/>
      <c r="M135" s="15" t="n"/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5" t="n"/>
      <c r="W135" s="16">
        <f>IF(C135="","",IF(AND(J135&lt;&gt;"",N(J135)&gt;15),"Passa de 15 dias: encaminhar ao INSS. ","")&amp;IF(AND(P135&lt;&gt;"",H135&lt;&gt;""),IF(COUNTIFS($P$5:$P$304,P135,$H$5:$H$304,"&gt;="&amp;(H135-90),$H$5:$H$304,"&lt;="&amp;H135)&gt;=3,"3º atestado ou mais da mesma unidade em 90 dias. ",""),"")&amp;IF(AND(C135&lt;&gt;"",H135&lt;&gt;""),IF(AND(COUNTIFS($C$5:$C$304,C135,$H$5:$H$304,"&gt;="&amp;(H135-365),$H$5:$H$304,"&lt;="&amp;H135)&gt;=3,(COUNTIFS($C$5:$C$304,C135,$K$5:$K$304,"segunda",$H$5:$H$304,"&gt;="&amp;(H135-365),$H$5:$H$304,"&lt;="&amp;H135)+COUNTIFS($C$5:$C$304,C135,$K$5:$K$304,"sexta",$H$5:$H$304,"&gt;="&amp;(H135-365),$H$5:$H$304,"&lt;="&amp;H135))/COUNTIFS($C$5:$C$304,C135,$H$5:$H$304,"&gt;="&amp;(H135-365),$H$5:$H$304,"&lt;="&amp;H135)&gt;=0.6),"Colaborador com 60% ou mais dos atestados na segunda ou sexta (12 meses). ",""),"")&amp;IF(AND(C135&lt;&gt;"",R135="Não"),"Registro ainda não conferido no conselho. ",""))</f>
        <v/>
      </c>
      <c r="X135" s="19" t="n"/>
    </row>
    <row r="136">
      <c r="A136" s="12">
        <f>IF(C136="","",ROW()-4)</f>
        <v/>
      </c>
      <c r="B136" s="18" t="n"/>
      <c r="C136" s="15" t="n"/>
      <c r="D136" s="15" t="n"/>
      <c r="E136" s="15" t="n"/>
      <c r="F136" s="15" t="n"/>
      <c r="G136" s="15" t="n"/>
      <c r="H136" s="18" t="n"/>
      <c r="I136" s="18" t="n"/>
      <c r="J136" s="12">
        <f>IF(OR(H136="",I136=""),"",I136-H136+1)</f>
        <v/>
      </c>
      <c r="K136" s="12">
        <f>IF(H136="","",CHOOSE(WEEKDAY(H136),"domingo","segunda","terça","quarta","quinta","sexta","sábado"))</f>
        <v/>
      </c>
      <c r="L136" s="15" t="n"/>
      <c r="M136" s="15" t="n"/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5" t="n"/>
      <c r="W136" s="16">
        <f>IF(C136="","",IF(AND(J136&lt;&gt;"",N(J136)&gt;15),"Passa de 15 dias: encaminhar ao INSS. ","")&amp;IF(AND(P136&lt;&gt;"",H136&lt;&gt;""),IF(COUNTIFS($P$5:$P$304,P136,$H$5:$H$304,"&gt;="&amp;(H136-90),$H$5:$H$304,"&lt;="&amp;H136)&gt;=3,"3º atestado ou mais da mesma unidade em 90 dias. ",""),"")&amp;IF(AND(C136&lt;&gt;"",H136&lt;&gt;""),IF(AND(COUNTIFS($C$5:$C$304,C136,$H$5:$H$304,"&gt;="&amp;(H136-365),$H$5:$H$304,"&lt;="&amp;H136)&gt;=3,(COUNTIFS($C$5:$C$304,C136,$K$5:$K$304,"segunda",$H$5:$H$304,"&gt;="&amp;(H136-365),$H$5:$H$304,"&lt;="&amp;H136)+COUNTIFS($C$5:$C$304,C136,$K$5:$K$304,"sexta",$H$5:$H$304,"&gt;="&amp;(H136-365),$H$5:$H$304,"&lt;="&amp;H136))/COUNTIFS($C$5:$C$304,C136,$H$5:$H$304,"&gt;="&amp;(H136-365),$H$5:$H$304,"&lt;="&amp;H136)&gt;=0.6),"Colaborador com 60% ou mais dos atestados na segunda ou sexta (12 meses). ",""),"")&amp;IF(AND(C136&lt;&gt;"",R136="Não"),"Registro ainda não conferido no conselho. ",""))</f>
        <v/>
      </c>
      <c r="X136" s="19" t="n"/>
    </row>
    <row r="137">
      <c r="A137" s="12">
        <f>IF(C137="","",ROW()-4)</f>
        <v/>
      </c>
      <c r="B137" s="18" t="n"/>
      <c r="C137" s="15" t="n"/>
      <c r="D137" s="15" t="n"/>
      <c r="E137" s="15" t="n"/>
      <c r="F137" s="15" t="n"/>
      <c r="G137" s="15" t="n"/>
      <c r="H137" s="18" t="n"/>
      <c r="I137" s="18" t="n"/>
      <c r="J137" s="12">
        <f>IF(OR(H137="",I137=""),"",I137-H137+1)</f>
        <v/>
      </c>
      <c r="K137" s="12">
        <f>IF(H137="","",CHOOSE(WEEKDAY(H137),"domingo","segunda","terça","quarta","quinta","sexta","sábado"))</f>
        <v/>
      </c>
      <c r="L137" s="15" t="n"/>
      <c r="M137" s="15" t="n"/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5" t="n"/>
      <c r="W137" s="16">
        <f>IF(C137="","",IF(AND(J137&lt;&gt;"",N(J137)&gt;15),"Passa de 15 dias: encaminhar ao INSS. ","")&amp;IF(AND(P137&lt;&gt;"",H137&lt;&gt;""),IF(COUNTIFS($P$5:$P$304,P137,$H$5:$H$304,"&gt;="&amp;(H137-90),$H$5:$H$304,"&lt;="&amp;H137)&gt;=3,"3º atestado ou mais da mesma unidade em 90 dias. ",""),"")&amp;IF(AND(C137&lt;&gt;"",H137&lt;&gt;""),IF(AND(COUNTIFS($C$5:$C$304,C137,$H$5:$H$304,"&gt;="&amp;(H137-365),$H$5:$H$304,"&lt;="&amp;H137)&gt;=3,(COUNTIFS($C$5:$C$304,C137,$K$5:$K$304,"segunda",$H$5:$H$304,"&gt;="&amp;(H137-365),$H$5:$H$304,"&lt;="&amp;H137)+COUNTIFS($C$5:$C$304,C137,$K$5:$K$304,"sexta",$H$5:$H$304,"&gt;="&amp;(H137-365),$H$5:$H$304,"&lt;="&amp;H137))/COUNTIFS($C$5:$C$304,C137,$H$5:$H$304,"&gt;="&amp;(H137-365),$H$5:$H$304,"&lt;="&amp;H137)&gt;=0.6),"Colaborador com 60% ou mais dos atestados na segunda ou sexta (12 meses). ",""),"")&amp;IF(AND(C137&lt;&gt;"",R137="Não"),"Registro ainda não conferido no conselho. ",""))</f>
        <v/>
      </c>
      <c r="X137" s="19" t="n"/>
    </row>
    <row r="138">
      <c r="A138" s="12">
        <f>IF(C138="","",ROW()-4)</f>
        <v/>
      </c>
      <c r="B138" s="18" t="n"/>
      <c r="C138" s="15" t="n"/>
      <c r="D138" s="15" t="n"/>
      <c r="E138" s="15" t="n"/>
      <c r="F138" s="15" t="n"/>
      <c r="G138" s="15" t="n"/>
      <c r="H138" s="18" t="n"/>
      <c r="I138" s="18" t="n"/>
      <c r="J138" s="12">
        <f>IF(OR(H138="",I138=""),"",I138-H138+1)</f>
        <v/>
      </c>
      <c r="K138" s="12">
        <f>IF(H138="","",CHOOSE(WEEKDAY(H138),"domingo","segunda","terça","quarta","quinta","sexta","sábado"))</f>
        <v/>
      </c>
      <c r="L138" s="15" t="n"/>
      <c r="M138" s="15" t="n"/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5" t="n"/>
      <c r="W138" s="16">
        <f>IF(C138="","",IF(AND(J138&lt;&gt;"",N(J138)&gt;15),"Passa de 15 dias: encaminhar ao INSS. ","")&amp;IF(AND(P138&lt;&gt;"",H138&lt;&gt;""),IF(COUNTIFS($P$5:$P$304,P138,$H$5:$H$304,"&gt;="&amp;(H138-90),$H$5:$H$304,"&lt;="&amp;H138)&gt;=3,"3º atestado ou mais da mesma unidade em 90 dias. ",""),"")&amp;IF(AND(C138&lt;&gt;"",H138&lt;&gt;""),IF(AND(COUNTIFS($C$5:$C$304,C138,$H$5:$H$304,"&gt;="&amp;(H138-365),$H$5:$H$304,"&lt;="&amp;H138)&gt;=3,(COUNTIFS($C$5:$C$304,C138,$K$5:$K$304,"segunda",$H$5:$H$304,"&gt;="&amp;(H138-365),$H$5:$H$304,"&lt;="&amp;H138)+COUNTIFS($C$5:$C$304,C138,$K$5:$K$304,"sexta",$H$5:$H$304,"&gt;="&amp;(H138-365),$H$5:$H$304,"&lt;="&amp;H138))/COUNTIFS($C$5:$C$304,C138,$H$5:$H$304,"&gt;="&amp;(H138-365),$H$5:$H$304,"&lt;="&amp;H138)&gt;=0.6),"Colaborador com 60% ou mais dos atestados na segunda ou sexta (12 meses). ",""),"")&amp;IF(AND(C138&lt;&gt;"",R138="Não"),"Registro ainda não conferido no conselho. ",""))</f>
        <v/>
      </c>
      <c r="X138" s="19" t="n"/>
    </row>
    <row r="139">
      <c r="A139" s="12">
        <f>IF(C139="","",ROW()-4)</f>
        <v/>
      </c>
      <c r="B139" s="18" t="n"/>
      <c r="C139" s="15" t="n"/>
      <c r="D139" s="15" t="n"/>
      <c r="E139" s="15" t="n"/>
      <c r="F139" s="15" t="n"/>
      <c r="G139" s="15" t="n"/>
      <c r="H139" s="18" t="n"/>
      <c r="I139" s="18" t="n"/>
      <c r="J139" s="12">
        <f>IF(OR(H139="",I139=""),"",I139-H139+1)</f>
        <v/>
      </c>
      <c r="K139" s="12">
        <f>IF(H139="","",CHOOSE(WEEKDAY(H139),"domingo","segunda","terça","quarta","quinta","sexta","sábado"))</f>
        <v/>
      </c>
      <c r="L139" s="15" t="n"/>
      <c r="M139" s="15" t="n"/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5" t="n"/>
      <c r="W139" s="16">
        <f>IF(C139="","",IF(AND(J139&lt;&gt;"",N(J139)&gt;15),"Passa de 15 dias: encaminhar ao INSS. ","")&amp;IF(AND(P139&lt;&gt;"",H139&lt;&gt;""),IF(COUNTIFS($P$5:$P$304,P139,$H$5:$H$304,"&gt;="&amp;(H139-90),$H$5:$H$304,"&lt;="&amp;H139)&gt;=3,"3º atestado ou mais da mesma unidade em 90 dias. ",""),"")&amp;IF(AND(C139&lt;&gt;"",H139&lt;&gt;""),IF(AND(COUNTIFS($C$5:$C$304,C139,$H$5:$H$304,"&gt;="&amp;(H139-365),$H$5:$H$304,"&lt;="&amp;H139)&gt;=3,(COUNTIFS($C$5:$C$304,C139,$K$5:$K$304,"segunda",$H$5:$H$304,"&gt;="&amp;(H139-365),$H$5:$H$304,"&lt;="&amp;H139)+COUNTIFS($C$5:$C$304,C139,$K$5:$K$304,"sexta",$H$5:$H$304,"&gt;="&amp;(H139-365),$H$5:$H$304,"&lt;="&amp;H139))/COUNTIFS($C$5:$C$304,C139,$H$5:$H$304,"&gt;="&amp;(H139-365),$H$5:$H$304,"&lt;="&amp;H139)&gt;=0.6),"Colaborador com 60% ou mais dos atestados na segunda ou sexta (12 meses). ",""),"")&amp;IF(AND(C139&lt;&gt;"",R139="Não"),"Registro ainda não conferido no conselho. ",""))</f>
        <v/>
      </c>
      <c r="X139" s="19" t="n"/>
    </row>
    <row r="140">
      <c r="A140" s="12">
        <f>IF(C140="","",ROW()-4)</f>
        <v/>
      </c>
      <c r="B140" s="18" t="n"/>
      <c r="C140" s="15" t="n"/>
      <c r="D140" s="15" t="n"/>
      <c r="E140" s="15" t="n"/>
      <c r="F140" s="15" t="n"/>
      <c r="G140" s="15" t="n"/>
      <c r="H140" s="18" t="n"/>
      <c r="I140" s="18" t="n"/>
      <c r="J140" s="12">
        <f>IF(OR(H140="",I140=""),"",I140-H140+1)</f>
        <v/>
      </c>
      <c r="K140" s="12">
        <f>IF(H140="","",CHOOSE(WEEKDAY(H140),"domingo","segunda","terça","quarta","quinta","sexta","sábado"))</f>
        <v/>
      </c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6">
        <f>IF(C140="","",IF(AND(J140&lt;&gt;"",N(J140)&gt;15),"Passa de 15 dias: encaminhar ao INSS. ","")&amp;IF(AND(P140&lt;&gt;"",H140&lt;&gt;""),IF(COUNTIFS($P$5:$P$304,P140,$H$5:$H$304,"&gt;="&amp;(H140-90),$H$5:$H$304,"&lt;="&amp;H140)&gt;=3,"3º atestado ou mais da mesma unidade em 90 dias. ",""),"")&amp;IF(AND(C140&lt;&gt;"",H140&lt;&gt;""),IF(AND(COUNTIFS($C$5:$C$304,C140,$H$5:$H$304,"&gt;="&amp;(H140-365),$H$5:$H$304,"&lt;="&amp;H140)&gt;=3,(COUNTIFS($C$5:$C$304,C140,$K$5:$K$304,"segunda",$H$5:$H$304,"&gt;="&amp;(H140-365),$H$5:$H$304,"&lt;="&amp;H140)+COUNTIFS($C$5:$C$304,C140,$K$5:$K$304,"sexta",$H$5:$H$304,"&gt;="&amp;(H140-365),$H$5:$H$304,"&lt;="&amp;H140))/COUNTIFS($C$5:$C$304,C140,$H$5:$H$304,"&gt;="&amp;(H140-365),$H$5:$H$304,"&lt;="&amp;H140)&gt;=0.6),"Colaborador com 60% ou mais dos atestados na segunda ou sexta (12 meses). ",""),"")&amp;IF(AND(C140&lt;&gt;"",R140="Não"),"Registro ainda não conferido no conselho. ",""))</f>
        <v/>
      </c>
      <c r="X140" s="19" t="n"/>
    </row>
    <row r="141">
      <c r="A141" s="12">
        <f>IF(C141="","",ROW()-4)</f>
        <v/>
      </c>
      <c r="B141" s="18" t="n"/>
      <c r="C141" s="15" t="n"/>
      <c r="D141" s="15" t="n"/>
      <c r="E141" s="15" t="n"/>
      <c r="F141" s="15" t="n"/>
      <c r="G141" s="15" t="n"/>
      <c r="H141" s="18" t="n"/>
      <c r="I141" s="18" t="n"/>
      <c r="J141" s="12">
        <f>IF(OR(H141="",I141=""),"",I141-H141+1)</f>
        <v/>
      </c>
      <c r="K141" s="12">
        <f>IF(H141="","",CHOOSE(WEEKDAY(H141),"domingo","segunda","terça","quarta","quinta","sexta","sábado"))</f>
        <v/>
      </c>
      <c r="L141" s="15" t="n"/>
      <c r="M141" s="15" t="n"/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5" t="n"/>
      <c r="W141" s="16">
        <f>IF(C141="","",IF(AND(J141&lt;&gt;"",N(J141)&gt;15),"Passa de 15 dias: encaminhar ao INSS. ","")&amp;IF(AND(P141&lt;&gt;"",H141&lt;&gt;""),IF(COUNTIFS($P$5:$P$304,P141,$H$5:$H$304,"&gt;="&amp;(H141-90),$H$5:$H$304,"&lt;="&amp;H141)&gt;=3,"3º atestado ou mais da mesma unidade em 90 dias. ",""),"")&amp;IF(AND(C141&lt;&gt;"",H141&lt;&gt;""),IF(AND(COUNTIFS($C$5:$C$304,C141,$H$5:$H$304,"&gt;="&amp;(H141-365),$H$5:$H$304,"&lt;="&amp;H141)&gt;=3,(COUNTIFS($C$5:$C$304,C141,$K$5:$K$304,"segunda",$H$5:$H$304,"&gt;="&amp;(H141-365),$H$5:$H$304,"&lt;="&amp;H141)+COUNTIFS($C$5:$C$304,C141,$K$5:$K$304,"sexta",$H$5:$H$304,"&gt;="&amp;(H141-365),$H$5:$H$304,"&lt;="&amp;H141))/COUNTIFS($C$5:$C$304,C141,$H$5:$H$304,"&gt;="&amp;(H141-365),$H$5:$H$304,"&lt;="&amp;H141)&gt;=0.6),"Colaborador com 60% ou mais dos atestados na segunda ou sexta (12 meses). ",""),"")&amp;IF(AND(C141&lt;&gt;"",R141="Não"),"Registro ainda não conferido no conselho. ",""))</f>
        <v/>
      </c>
      <c r="X141" s="19" t="n"/>
    </row>
    <row r="142">
      <c r="A142" s="12">
        <f>IF(C142="","",ROW()-4)</f>
        <v/>
      </c>
      <c r="B142" s="18" t="n"/>
      <c r="C142" s="15" t="n"/>
      <c r="D142" s="15" t="n"/>
      <c r="E142" s="15" t="n"/>
      <c r="F142" s="15" t="n"/>
      <c r="G142" s="15" t="n"/>
      <c r="H142" s="18" t="n"/>
      <c r="I142" s="18" t="n"/>
      <c r="J142" s="12">
        <f>IF(OR(H142="",I142=""),"",I142-H142+1)</f>
        <v/>
      </c>
      <c r="K142" s="12">
        <f>IF(H142="","",CHOOSE(WEEKDAY(H142),"domingo","segunda","terça","quarta","quinta","sexta","sábado"))</f>
        <v/>
      </c>
      <c r="L142" s="15" t="n"/>
      <c r="M142" s="15" t="n"/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5" t="n"/>
      <c r="W142" s="16">
        <f>IF(C142="","",IF(AND(J142&lt;&gt;"",N(J142)&gt;15),"Passa de 15 dias: encaminhar ao INSS. ","")&amp;IF(AND(P142&lt;&gt;"",H142&lt;&gt;""),IF(COUNTIFS($P$5:$P$304,P142,$H$5:$H$304,"&gt;="&amp;(H142-90),$H$5:$H$304,"&lt;="&amp;H142)&gt;=3,"3º atestado ou mais da mesma unidade em 90 dias. ",""),"")&amp;IF(AND(C142&lt;&gt;"",H142&lt;&gt;""),IF(AND(COUNTIFS($C$5:$C$304,C142,$H$5:$H$304,"&gt;="&amp;(H142-365),$H$5:$H$304,"&lt;="&amp;H142)&gt;=3,(COUNTIFS($C$5:$C$304,C142,$K$5:$K$304,"segunda",$H$5:$H$304,"&gt;="&amp;(H142-365),$H$5:$H$304,"&lt;="&amp;H142)+COUNTIFS($C$5:$C$304,C142,$K$5:$K$304,"sexta",$H$5:$H$304,"&gt;="&amp;(H142-365),$H$5:$H$304,"&lt;="&amp;H142))/COUNTIFS($C$5:$C$304,C142,$H$5:$H$304,"&gt;="&amp;(H142-365),$H$5:$H$304,"&lt;="&amp;H142)&gt;=0.6),"Colaborador com 60% ou mais dos atestados na segunda ou sexta (12 meses). ",""),"")&amp;IF(AND(C142&lt;&gt;"",R142="Não"),"Registro ainda não conferido no conselho. ",""))</f>
        <v/>
      </c>
      <c r="X142" s="19" t="n"/>
    </row>
    <row r="143">
      <c r="A143" s="12">
        <f>IF(C143="","",ROW()-4)</f>
        <v/>
      </c>
      <c r="B143" s="18" t="n"/>
      <c r="C143" s="15" t="n"/>
      <c r="D143" s="15" t="n"/>
      <c r="E143" s="15" t="n"/>
      <c r="F143" s="15" t="n"/>
      <c r="G143" s="15" t="n"/>
      <c r="H143" s="18" t="n"/>
      <c r="I143" s="18" t="n"/>
      <c r="J143" s="12">
        <f>IF(OR(H143="",I143=""),"",I143-H143+1)</f>
        <v/>
      </c>
      <c r="K143" s="12">
        <f>IF(H143="","",CHOOSE(WEEKDAY(H143),"domingo","segunda","terça","quarta","quinta","sexta","sábado"))</f>
        <v/>
      </c>
      <c r="L143" s="15" t="n"/>
      <c r="M143" s="15" t="n"/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5" t="n"/>
      <c r="W143" s="16">
        <f>IF(C143="","",IF(AND(J143&lt;&gt;"",N(J143)&gt;15),"Passa de 15 dias: encaminhar ao INSS. ","")&amp;IF(AND(P143&lt;&gt;"",H143&lt;&gt;""),IF(COUNTIFS($P$5:$P$304,P143,$H$5:$H$304,"&gt;="&amp;(H143-90),$H$5:$H$304,"&lt;="&amp;H143)&gt;=3,"3º atestado ou mais da mesma unidade em 90 dias. ",""),"")&amp;IF(AND(C143&lt;&gt;"",H143&lt;&gt;""),IF(AND(COUNTIFS($C$5:$C$304,C143,$H$5:$H$304,"&gt;="&amp;(H143-365),$H$5:$H$304,"&lt;="&amp;H143)&gt;=3,(COUNTIFS($C$5:$C$304,C143,$K$5:$K$304,"segunda",$H$5:$H$304,"&gt;="&amp;(H143-365),$H$5:$H$304,"&lt;="&amp;H143)+COUNTIFS($C$5:$C$304,C143,$K$5:$K$304,"sexta",$H$5:$H$304,"&gt;="&amp;(H143-365),$H$5:$H$304,"&lt;="&amp;H143))/COUNTIFS($C$5:$C$304,C143,$H$5:$H$304,"&gt;="&amp;(H143-365),$H$5:$H$304,"&lt;="&amp;H143)&gt;=0.6),"Colaborador com 60% ou mais dos atestados na segunda ou sexta (12 meses). ",""),"")&amp;IF(AND(C143&lt;&gt;"",R143="Não"),"Registro ainda não conferido no conselho. ",""))</f>
        <v/>
      </c>
      <c r="X143" s="19" t="n"/>
    </row>
    <row r="144">
      <c r="A144" s="12">
        <f>IF(C144="","",ROW()-4)</f>
        <v/>
      </c>
      <c r="B144" s="18" t="n"/>
      <c r="C144" s="15" t="n"/>
      <c r="D144" s="15" t="n"/>
      <c r="E144" s="15" t="n"/>
      <c r="F144" s="15" t="n"/>
      <c r="G144" s="15" t="n"/>
      <c r="H144" s="18" t="n"/>
      <c r="I144" s="18" t="n"/>
      <c r="J144" s="12">
        <f>IF(OR(H144="",I144=""),"",I144-H144+1)</f>
        <v/>
      </c>
      <c r="K144" s="12">
        <f>IF(H144="","",CHOOSE(WEEKDAY(H144),"domingo","segunda","terça","quarta","quinta","sexta","sábado"))</f>
        <v/>
      </c>
      <c r="L144" s="15" t="n"/>
      <c r="M144" s="15" t="n"/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5" t="n"/>
      <c r="W144" s="16">
        <f>IF(C144="","",IF(AND(J144&lt;&gt;"",N(J144)&gt;15),"Passa de 15 dias: encaminhar ao INSS. ","")&amp;IF(AND(P144&lt;&gt;"",H144&lt;&gt;""),IF(COUNTIFS($P$5:$P$304,P144,$H$5:$H$304,"&gt;="&amp;(H144-90),$H$5:$H$304,"&lt;="&amp;H144)&gt;=3,"3º atestado ou mais da mesma unidade em 90 dias. ",""),"")&amp;IF(AND(C144&lt;&gt;"",H144&lt;&gt;""),IF(AND(COUNTIFS($C$5:$C$304,C144,$H$5:$H$304,"&gt;="&amp;(H144-365),$H$5:$H$304,"&lt;="&amp;H144)&gt;=3,(COUNTIFS($C$5:$C$304,C144,$K$5:$K$304,"segunda",$H$5:$H$304,"&gt;="&amp;(H144-365),$H$5:$H$304,"&lt;="&amp;H144)+COUNTIFS($C$5:$C$304,C144,$K$5:$K$304,"sexta",$H$5:$H$304,"&gt;="&amp;(H144-365),$H$5:$H$304,"&lt;="&amp;H144))/COUNTIFS($C$5:$C$304,C144,$H$5:$H$304,"&gt;="&amp;(H144-365),$H$5:$H$304,"&lt;="&amp;H144)&gt;=0.6),"Colaborador com 60% ou mais dos atestados na segunda ou sexta (12 meses). ",""),"")&amp;IF(AND(C144&lt;&gt;"",R144="Não"),"Registro ainda não conferido no conselho. ",""))</f>
        <v/>
      </c>
      <c r="X144" s="19" t="n"/>
    </row>
    <row r="145">
      <c r="A145" s="12">
        <f>IF(C145="","",ROW()-4)</f>
        <v/>
      </c>
      <c r="B145" s="18" t="n"/>
      <c r="C145" s="15" t="n"/>
      <c r="D145" s="15" t="n"/>
      <c r="E145" s="15" t="n"/>
      <c r="F145" s="15" t="n"/>
      <c r="G145" s="15" t="n"/>
      <c r="H145" s="18" t="n"/>
      <c r="I145" s="18" t="n"/>
      <c r="J145" s="12">
        <f>IF(OR(H145="",I145=""),"",I145-H145+1)</f>
        <v/>
      </c>
      <c r="K145" s="12">
        <f>IF(H145="","",CHOOSE(WEEKDAY(H145),"domingo","segunda","terça","quarta","quinta","sexta","sábado"))</f>
        <v/>
      </c>
      <c r="L145" s="15" t="n"/>
      <c r="M145" s="15" t="n"/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5" t="n"/>
      <c r="W145" s="16">
        <f>IF(C145="","",IF(AND(J145&lt;&gt;"",N(J145)&gt;15),"Passa de 15 dias: encaminhar ao INSS. ","")&amp;IF(AND(P145&lt;&gt;"",H145&lt;&gt;""),IF(COUNTIFS($P$5:$P$304,P145,$H$5:$H$304,"&gt;="&amp;(H145-90),$H$5:$H$304,"&lt;="&amp;H145)&gt;=3,"3º atestado ou mais da mesma unidade em 90 dias. ",""),"")&amp;IF(AND(C145&lt;&gt;"",H145&lt;&gt;""),IF(AND(COUNTIFS($C$5:$C$304,C145,$H$5:$H$304,"&gt;="&amp;(H145-365),$H$5:$H$304,"&lt;="&amp;H145)&gt;=3,(COUNTIFS($C$5:$C$304,C145,$K$5:$K$304,"segunda",$H$5:$H$304,"&gt;="&amp;(H145-365),$H$5:$H$304,"&lt;="&amp;H145)+COUNTIFS($C$5:$C$304,C145,$K$5:$K$304,"sexta",$H$5:$H$304,"&gt;="&amp;(H145-365),$H$5:$H$304,"&lt;="&amp;H145))/COUNTIFS($C$5:$C$304,C145,$H$5:$H$304,"&gt;="&amp;(H145-365),$H$5:$H$304,"&lt;="&amp;H145)&gt;=0.6),"Colaborador com 60% ou mais dos atestados na segunda ou sexta (12 meses). ",""),"")&amp;IF(AND(C145&lt;&gt;"",R145="Não"),"Registro ainda não conferido no conselho. ",""))</f>
        <v/>
      </c>
      <c r="X145" s="19" t="n"/>
    </row>
    <row r="146">
      <c r="A146" s="12">
        <f>IF(C146="","",ROW()-4)</f>
        <v/>
      </c>
      <c r="B146" s="18" t="n"/>
      <c r="C146" s="15" t="n"/>
      <c r="D146" s="15" t="n"/>
      <c r="E146" s="15" t="n"/>
      <c r="F146" s="15" t="n"/>
      <c r="G146" s="15" t="n"/>
      <c r="H146" s="18" t="n"/>
      <c r="I146" s="18" t="n"/>
      <c r="J146" s="12">
        <f>IF(OR(H146="",I146=""),"",I146-H146+1)</f>
        <v/>
      </c>
      <c r="K146" s="12">
        <f>IF(H146="","",CHOOSE(WEEKDAY(H146),"domingo","segunda","terça","quarta","quinta","sexta","sábado"))</f>
        <v/>
      </c>
      <c r="L146" s="15" t="n"/>
      <c r="M146" s="15" t="n"/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5" t="n"/>
      <c r="W146" s="16">
        <f>IF(C146="","",IF(AND(J146&lt;&gt;"",N(J146)&gt;15),"Passa de 15 dias: encaminhar ao INSS. ","")&amp;IF(AND(P146&lt;&gt;"",H146&lt;&gt;""),IF(COUNTIFS($P$5:$P$304,P146,$H$5:$H$304,"&gt;="&amp;(H146-90),$H$5:$H$304,"&lt;="&amp;H146)&gt;=3,"3º atestado ou mais da mesma unidade em 90 dias. ",""),"")&amp;IF(AND(C146&lt;&gt;"",H146&lt;&gt;""),IF(AND(COUNTIFS($C$5:$C$304,C146,$H$5:$H$304,"&gt;="&amp;(H146-365),$H$5:$H$304,"&lt;="&amp;H146)&gt;=3,(COUNTIFS($C$5:$C$304,C146,$K$5:$K$304,"segunda",$H$5:$H$304,"&gt;="&amp;(H146-365),$H$5:$H$304,"&lt;="&amp;H146)+COUNTIFS($C$5:$C$304,C146,$K$5:$K$304,"sexta",$H$5:$H$304,"&gt;="&amp;(H146-365),$H$5:$H$304,"&lt;="&amp;H146))/COUNTIFS($C$5:$C$304,C146,$H$5:$H$304,"&gt;="&amp;(H146-365),$H$5:$H$304,"&lt;="&amp;H146)&gt;=0.6),"Colaborador com 60% ou mais dos atestados na segunda ou sexta (12 meses). ",""),"")&amp;IF(AND(C146&lt;&gt;"",R146="Não"),"Registro ainda não conferido no conselho. ",""))</f>
        <v/>
      </c>
      <c r="X146" s="19" t="n"/>
    </row>
    <row r="147">
      <c r="A147" s="12">
        <f>IF(C147="","",ROW()-4)</f>
        <v/>
      </c>
      <c r="B147" s="18" t="n"/>
      <c r="C147" s="15" t="n"/>
      <c r="D147" s="15" t="n"/>
      <c r="E147" s="15" t="n"/>
      <c r="F147" s="15" t="n"/>
      <c r="G147" s="15" t="n"/>
      <c r="H147" s="18" t="n"/>
      <c r="I147" s="18" t="n"/>
      <c r="J147" s="12">
        <f>IF(OR(H147="",I147=""),"",I147-H147+1)</f>
        <v/>
      </c>
      <c r="K147" s="12">
        <f>IF(H147="","",CHOOSE(WEEKDAY(H147),"domingo","segunda","terça","quarta","quinta","sexta","sábado"))</f>
        <v/>
      </c>
      <c r="L147" s="15" t="n"/>
      <c r="M147" s="15" t="n"/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5" t="n"/>
      <c r="W147" s="16">
        <f>IF(C147="","",IF(AND(J147&lt;&gt;"",N(J147)&gt;15),"Passa de 15 dias: encaminhar ao INSS. ","")&amp;IF(AND(P147&lt;&gt;"",H147&lt;&gt;""),IF(COUNTIFS($P$5:$P$304,P147,$H$5:$H$304,"&gt;="&amp;(H147-90),$H$5:$H$304,"&lt;="&amp;H147)&gt;=3,"3º atestado ou mais da mesma unidade em 90 dias. ",""),"")&amp;IF(AND(C147&lt;&gt;"",H147&lt;&gt;""),IF(AND(COUNTIFS($C$5:$C$304,C147,$H$5:$H$304,"&gt;="&amp;(H147-365),$H$5:$H$304,"&lt;="&amp;H147)&gt;=3,(COUNTIFS($C$5:$C$304,C147,$K$5:$K$304,"segunda",$H$5:$H$304,"&gt;="&amp;(H147-365),$H$5:$H$304,"&lt;="&amp;H147)+COUNTIFS($C$5:$C$304,C147,$K$5:$K$304,"sexta",$H$5:$H$304,"&gt;="&amp;(H147-365),$H$5:$H$304,"&lt;="&amp;H147))/COUNTIFS($C$5:$C$304,C147,$H$5:$H$304,"&gt;="&amp;(H147-365),$H$5:$H$304,"&lt;="&amp;H147)&gt;=0.6),"Colaborador com 60% ou mais dos atestados na segunda ou sexta (12 meses). ",""),"")&amp;IF(AND(C147&lt;&gt;"",R147="Não"),"Registro ainda não conferido no conselho. ",""))</f>
        <v/>
      </c>
      <c r="X147" s="19" t="n"/>
    </row>
    <row r="148">
      <c r="A148" s="12">
        <f>IF(C148="","",ROW()-4)</f>
        <v/>
      </c>
      <c r="B148" s="18" t="n"/>
      <c r="C148" s="15" t="n"/>
      <c r="D148" s="15" t="n"/>
      <c r="E148" s="15" t="n"/>
      <c r="F148" s="15" t="n"/>
      <c r="G148" s="15" t="n"/>
      <c r="H148" s="18" t="n"/>
      <c r="I148" s="18" t="n"/>
      <c r="J148" s="12">
        <f>IF(OR(H148="",I148=""),"",I148-H148+1)</f>
        <v/>
      </c>
      <c r="K148" s="12">
        <f>IF(H148="","",CHOOSE(WEEKDAY(H148),"domingo","segunda","terça","quarta","quinta","sexta","sábado"))</f>
        <v/>
      </c>
      <c r="L148" s="15" t="n"/>
      <c r="M148" s="15" t="n"/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5" t="n"/>
      <c r="W148" s="16">
        <f>IF(C148="","",IF(AND(J148&lt;&gt;"",N(J148)&gt;15),"Passa de 15 dias: encaminhar ao INSS. ","")&amp;IF(AND(P148&lt;&gt;"",H148&lt;&gt;""),IF(COUNTIFS($P$5:$P$304,P148,$H$5:$H$304,"&gt;="&amp;(H148-90),$H$5:$H$304,"&lt;="&amp;H148)&gt;=3,"3º atestado ou mais da mesma unidade em 90 dias. ",""),"")&amp;IF(AND(C148&lt;&gt;"",H148&lt;&gt;""),IF(AND(COUNTIFS($C$5:$C$304,C148,$H$5:$H$304,"&gt;="&amp;(H148-365),$H$5:$H$304,"&lt;="&amp;H148)&gt;=3,(COUNTIFS($C$5:$C$304,C148,$K$5:$K$304,"segunda",$H$5:$H$304,"&gt;="&amp;(H148-365),$H$5:$H$304,"&lt;="&amp;H148)+COUNTIFS($C$5:$C$304,C148,$K$5:$K$304,"sexta",$H$5:$H$304,"&gt;="&amp;(H148-365),$H$5:$H$304,"&lt;="&amp;H148))/COUNTIFS($C$5:$C$304,C148,$H$5:$H$304,"&gt;="&amp;(H148-365),$H$5:$H$304,"&lt;="&amp;H148)&gt;=0.6),"Colaborador com 60% ou mais dos atestados na segunda ou sexta (12 meses). ",""),"")&amp;IF(AND(C148&lt;&gt;"",R148="Não"),"Registro ainda não conferido no conselho. ",""))</f>
        <v/>
      </c>
      <c r="X148" s="19" t="n"/>
    </row>
    <row r="149">
      <c r="A149" s="12">
        <f>IF(C149="","",ROW()-4)</f>
        <v/>
      </c>
      <c r="B149" s="18" t="n"/>
      <c r="C149" s="15" t="n"/>
      <c r="D149" s="15" t="n"/>
      <c r="E149" s="15" t="n"/>
      <c r="F149" s="15" t="n"/>
      <c r="G149" s="15" t="n"/>
      <c r="H149" s="18" t="n"/>
      <c r="I149" s="18" t="n"/>
      <c r="J149" s="12">
        <f>IF(OR(H149="",I149=""),"",I149-H149+1)</f>
        <v/>
      </c>
      <c r="K149" s="12">
        <f>IF(H149="","",CHOOSE(WEEKDAY(H149),"domingo","segunda","terça","quarta","quinta","sexta","sábado"))</f>
        <v/>
      </c>
      <c r="L149" s="15" t="n"/>
      <c r="M149" s="15" t="n"/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5" t="n"/>
      <c r="W149" s="16">
        <f>IF(C149="","",IF(AND(J149&lt;&gt;"",N(J149)&gt;15),"Passa de 15 dias: encaminhar ao INSS. ","")&amp;IF(AND(P149&lt;&gt;"",H149&lt;&gt;""),IF(COUNTIFS($P$5:$P$304,P149,$H$5:$H$304,"&gt;="&amp;(H149-90),$H$5:$H$304,"&lt;="&amp;H149)&gt;=3,"3º atestado ou mais da mesma unidade em 90 dias. ",""),"")&amp;IF(AND(C149&lt;&gt;"",H149&lt;&gt;""),IF(AND(COUNTIFS($C$5:$C$304,C149,$H$5:$H$304,"&gt;="&amp;(H149-365),$H$5:$H$304,"&lt;="&amp;H149)&gt;=3,(COUNTIFS($C$5:$C$304,C149,$K$5:$K$304,"segunda",$H$5:$H$304,"&gt;="&amp;(H149-365),$H$5:$H$304,"&lt;="&amp;H149)+COUNTIFS($C$5:$C$304,C149,$K$5:$K$304,"sexta",$H$5:$H$304,"&gt;="&amp;(H149-365),$H$5:$H$304,"&lt;="&amp;H149))/COUNTIFS($C$5:$C$304,C149,$H$5:$H$304,"&gt;="&amp;(H149-365),$H$5:$H$304,"&lt;="&amp;H149)&gt;=0.6),"Colaborador com 60% ou mais dos atestados na segunda ou sexta (12 meses). ",""),"")&amp;IF(AND(C149&lt;&gt;"",R149="Não"),"Registro ainda não conferido no conselho. ",""))</f>
        <v/>
      </c>
      <c r="X149" s="19" t="n"/>
    </row>
    <row r="150">
      <c r="A150" s="12">
        <f>IF(C150="","",ROW()-4)</f>
        <v/>
      </c>
      <c r="B150" s="18" t="n"/>
      <c r="C150" s="15" t="n"/>
      <c r="D150" s="15" t="n"/>
      <c r="E150" s="15" t="n"/>
      <c r="F150" s="15" t="n"/>
      <c r="G150" s="15" t="n"/>
      <c r="H150" s="18" t="n"/>
      <c r="I150" s="18" t="n"/>
      <c r="J150" s="12">
        <f>IF(OR(H150="",I150=""),"",I150-H150+1)</f>
        <v/>
      </c>
      <c r="K150" s="12">
        <f>IF(H150="","",CHOOSE(WEEKDAY(H150),"domingo","segunda","terça","quarta","quinta","sexta","sábado"))</f>
        <v/>
      </c>
      <c r="L150" s="15" t="n"/>
      <c r="M150" s="15" t="n"/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5" t="n"/>
      <c r="W150" s="16">
        <f>IF(C150="","",IF(AND(J150&lt;&gt;"",N(J150)&gt;15),"Passa de 15 dias: encaminhar ao INSS. ","")&amp;IF(AND(P150&lt;&gt;"",H150&lt;&gt;""),IF(COUNTIFS($P$5:$P$304,P150,$H$5:$H$304,"&gt;="&amp;(H150-90),$H$5:$H$304,"&lt;="&amp;H150)&gt;=3,"3º atestado ou mais da mesma unidade em 90 dias. ",""),"")&amp;IF(AND(C150&lt;&gt;"",H150&lt;&gt;""),IF(AND(COUNTIFS($C$5:$C$304,C150,$H$5:$H$304,"&gt;="&amp;(H150-365),$H$5:$H$304,"&lt;="&amp;H150)&gt;=3,(COUNTIFS($C$5:$C$304,C150,$K$5:$K$304,"segunda",$H$5:$H$304,"&gt;="&amp;(H150-365),$H$5:$H$304,"&lt;="&amp;H150)+COUNTIFS($C$5:$C$304,C150,$K$5:$K$304,"sexta",$H$5:$H$304,"&gt;="&amp;(H150-365),$H$5:$H$304,"&lt;="&amp;H150))/COUNTIFS($C$5:$C$304,C150,$H$5:$H$304,"&gt;="&amp;(H150-365),$H$5:$H$304,"&lt;="&amp;H150)&gt;=0.6),"Colaborador com 60% ou mais dos atestados na segunda ou sexta (12 meses). ",""),"")&amp;IF(AND(C150&lt;&gt;"",R150="Não"),"Registro ainda não conferido no conselho. ",""))</f>
        <v/>
      </c>
      <c r="X150" s="19" t="n"/>
    </row>
    <row r="151">
      <c r="A151" s="12">
        <f>IF(C151="","",ROW()-4)</f>
        <v/>
      </c>
      <c r="B151" s="18" t="n"/>
      <c r="C151" s="15" t="n"/>
      <c r="D151" s="15" t="n"/>
      <c r="E151" s="15" t="n"/>
      <c r="F151" s="15" t="n"/>
      <c r="G151" s="15" t="n"/>
      <c r="H151" s="18" t="n"/>
      <c r="I151" s="18" t="n"/>
      <c r="J151" s="12">
        <f>IF(OR(H151="",I151=""),"",I151-H151+1)</f>
        <v/>
      </c>
      <c r="K151" s="12">
        <f>IF(H151="","",CHOOSE(WEEKDAY(H151),"domingo","segunda","terça","quarta","quinta","sexta","sábado"))</f>
        <v/>
      </c>
      <c r="L151" s="15" t="n"/>
      <c r="M151" s="15" t="n"/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5" t="n"/>
      <c r="W151" s="16">
        <f>IF(C151="","",IF(AND(J151&lt;&gt;"",N(J151)&gt;15),"Passa de 15 dias: encaminhar ao INSS. ","")&amp;IF(AND(P151&lt;&gt;"",H151&lt;&gt;""),IF(COUNTIFS($P$5:$P$304,P151,$H$5:$H$304,"&gt;="&amp;(H151-90),$H$5:$H$304,"&lt;="&amp;H151)&gt;=3,"3º atestado ou mais da mesma unidade em 90 dias. ",""),"")&amp;IF(AND(C151&lt;&gt;"",H151&lt;&gt;""),IF(AND(COUNTIFS($C$5:$C$304,C151,$H$5:$H$304,"&gt;="&amp;(H151-365),$H$5:$H$304,"&lt;="&amp;H151)&gt;=3,(COUNTIFS($C$5:$C$304,C151,$K$5:$K$304,"segunda",$H$5:$H$304,"&gt;="&amp;(H151-365),$H$5:$H$304,"&lt;="&amp;H151)+COUNTIFS($C$5:$C$304,C151,$K$5:$K$304,"sexta",$H$5:$H$304,"&gt;="&amp;(H151-365),$H$5:$H$304,"&lt;="&amp;H151))/COUNTIFS($C$5:$C$304,C151,$H$5:$H$304,"&gt;="&amp;(H151-365),$H$5:$H$304,"&lt;="&amp;H151)&gt;=0.6),"Colaborador com 60% ou mais dos atestados na segunda ou sexta (12 meses). ",""),"")&amp;IF(AND(C151&lt;&gt;"",R151="Não"),"Registro ainda não conferido no conselho. ",""))</f>
        <v/>
      </c>
      <c r="X151" s="19" t="n"/>
    </row>
    <row r="152">
      <c r="A152" s="12">
        <f>IF(C152="","",ROW()-4)</f>
        <v/>
      </c>
      <c r="B152" s="18" t="n"/>
      <c r="C152" s="15" t="n"/>
      <c r="D152" s="15" t="n"/>
      <c r="E152" s="15" t="n"/>
      <c r="F152" s="15" t="n"/>
      <c r="G152" s="15" t="n"/>
      <c r="H152" s="18" t="n"/>
      <c r="I152" s="18" t="n"/>
      <c r="J152" s="12">
        <f>IF(OR(H152="",I152=""),"",I152-H152+1)</f>
        <v/>
      </c>
      <c r="K152" s="12">
        <f>IF(H152="","",CHOOSE(WEEKDAY(H152),"domingo","segunda","terça","quarta","quinta","sexta","sábado"))</f>
        <v/>
      </c>
      <c r="L152" s="15" t="n"/>
      <c r="M152" s="15" t="n"/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5" t="n"/>
      <c r="W152" s="16">
        <f>IF(C152="","",IF(AND(J152&lt;&gt;"",N(J152)&gt;15),"Passa de 15 dias: encaminhar ao INSS. ","")&amp;IF(AND(P152&lt;&gt;"",H152&lt;&gt;""),IF(COUNTIFS($P$5:$P$304,P152,$H$5:$H$304,"&gt;="&amp;(H152-90),$H$5:$H$304,"&lt;="&amp;H152)&gt;=3,"3º atestado ou mais da mesma unidade em 90 dias. ",""),"")&amp;IF(AND(C152&lt;&gt;"",H152&lt;&gt;""),IF(AND(COUNTIFS($C$5:$C$304,C152,$H$5:$H$304,"&gt;="&amp;(H152-365),$H$5:$H$304,"&lt;="&amp;H152)&gt;=3,(COUNTIFS($C$5:$C$304,C152,$K$5:$K$304,"segunda",$H$5:$H$304,"&gt;="&amp;(H152-365),$H$5:$H$304,"&lt;="&amp;H152)+COUNTIFS($C$5:$C$304,C152,$K$5:$K$304,"sexta",$H$5:$H$304,"&gt;="&amp;(H152-365),$H$5:$H$304,"&lt;="&amp;H152))/COUNTIFS($C$5:$C$304,C152,$H$5:$H$304,"&gt;="&amp;(H152-365),$H$5:$H$304,"&lt;="&amp;H152)&gt;=0.6),"Colaborador com 60% ou mais dos atestados na segunda ou sexta (12 meses). ",""),"")&amp;IF(AND(C152&lt;&gt;"",R152="Não"),"Registro ainda não conferido no conselho. ",""))</f>
        <v/>
      </c>
      <c r="X152" s="19" t="n"/>
    </row>
    <row r="153">
      <c r="A153" s="12">
        <f>IF(C153="","",ROW()-4)</f>
        <v/>
      </c>
      <c r="B153" s="18" t="n"/>
      <c r="C153" s="15" t="n"/>
      <c r="D153" s="15" t="n"/>
      <c r="E153" s="15" t="n"/>
      <c r="F153" s="15" t="n"/>
      <c r="G153" s="15" t="n"/>
      <c r="H153" s="18" t="n"/>
      <c r="I153" s="18" t="n"/>
      <c r="J153" s="12">
        <f>IF(OR(H153="",I153=""),"",I153-H153+1)</f>
        <v/>
      </c>
      <c r="K153" s="12">
        <f>IF(H153="","",CHOOSE(WEEKDAY(H153),"domingo","segunda","terça","quarta","quinta","sexta","sábado"))</f>
        <v/>
      </c>
      <c r="L153" s="15" t="n"/>
      <c r="M153" s="15" t="n"/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5" t="n"/>
      <c r="W153" s="16">
        <f>IF(C153="","",IF(AND(J153&lt;&gt;"",N(J153)&gt;15),"Passa de 15 dias: encaminhar ao INSS. ","")&amp;IF(AND(P153&lt;&gt;"",H153&lt;&gt;""),IF(COUNTIFS($P$5:$P$304,P153,$H$5:$H$304,"&gt;="&amp;(H153-90),$H$5:$H$304,"&lt;="&amp;H153)&gt;=3,"3º atestado ou mais da mesma unidade em 90 dias. ",""),"")&amp;IF(AND(C153&lt;&gt;"",H153&lt;&gt;""),IF(AND(COUNTIFS($C$5:$C$304,C153,$H$5:$H$304,"&gt;="&amp;(H153-365),$H$5:$H$304,"&lt;="&amp;H153)&gt;=3,(COUNTIFS($C$5:$C$304,C153,$K$5:$K$304,"segunda",$H$5:$H$304,"&gt;="&amp;(H153-365),$H$5:$H$304,"&lt;="&amp;H153)+COUNTIFS($C$5:$C$304,C153,$K$5:$K$304,"sexta",$H$5:$H$304,"&gt;="&amp;(H153-365),$H$5:$H$304,"&lt;="&amp;H153))/COUNTIFS($C$5:$C$304,C153,$H$5:$H$304,"&gt;="&amp;(H153-365),$H$5:$H$304,"&lt;="&amp;H153)&gt;=0.6),"Colaborador com 60% ou mais dos atestados na segunda ou sexta (12 meses). ",""),"")&amp;IF(AND(C153&lt;&gt;"",R153="Não"),"Registro ainda não conferido no conselho. ",""))</f>
        <v/>
      </c>
      <c r="X153" s="19" t="n"/>
    </row>
    <row r="154">
      <c r="A154" s="12">
        <f>IF(C154="","",ROW()-4)</f>
        <v/>
      </c>
      <c r="B154" s="18" t="n"/>
      <c r="C154" s="15" t="n"/>
      <c r="D154" s="15" t="n"/>
      <c r="E154" s="15" t="n"/>
      <c r="F154" s="15" t="n"/>
      <c r="G154" s="15" t="n"/>
      <c r="H154" s="18" t="n"/>
      <c r="I154" s="18" t="n"/>
      <c r="J154" s="12">
        <f>IF(OR(H154="",I154=""),"",I154-H154+1)</f>
        <v/>
      </c>
      <c r="K154" s="12">
        <f>IF(H154="","",CHOOSE(WEEKDAY(H154),"domingo","segunda","terça","quarta","quinta","sexta","sábado"))</f>
        <v/>
      </c>
      <c r="L154" s="15" t="n"/>
      <c r="M154" s="15" t="n"/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5" t="n"/>
      <c r="W154" s="16">
        <f>IF(C154="","",IF(AND(J154&lt;&gt;"",N(J154)&gt;15),"Passa de 15 dias: encaminhar ao INSS. ","")&amp;IF(AND(P154&lt;&gt;"",H154&lt;&gt;""),IF(COUNTIFS($P$5:$P$304,P154,$H$5:$H$304,"&gt;="&amp;(H154-90),$H$5:$H$304,"&lt;="&amp;H154)&gt;=3,"3º atestado ou mais da mesma unidade em 90 dias. ",""),"")&amp;IF(AND(C154&lt;&gt;"",H154&lt;&gt;""),IF(AND(COUNTIFS($C$5:$C$304,C154,$H$5:$H$304,"&gt;="&amp;(H154-365),$H$5:$H$304,"&lt;="&amp;H154)&gt;=3,(COUNTIFS($C$5:$C$304,C154,$K$5:$K$304,"segunda",$H$5:$H$304,"&gt;="&amp;(H154-365),$H$5:$H$304,"&lt;="&amp;H154)+COUNTIFS($C$5:$C$304,C154,$K$5:$K$304,"sexta",$H$5:$H$304,"&gt;="&amp;(H154-365),$H$5:$H$304,"&lt;="&amp;H154))/COUNTIFS($C$5:$C$304,C154,$H$5:$H$304,"&gt;="&amp;(H154-365),$H$5:$H$304,"&lt;="&amp;H154)&gt;=0.6),"Colaborador com 60% ou mais dos atestados na segunda ou sexta (12 meses). ",""),"")&amp;IF(AND(C154&lt;&gt;"",R154="Não"),"Registro ainda não conferido no conselho. ",""))</f>
        <v/>
      </c>
      <c r="X154" s="19" t="n"/>
    </row>
    <row r="155">
      <c r="A155" s="12">
        <f>IF(C155="","",ROW()-4)</f>
        <v/>
      </c>
      <c r="B155" s="18" t="n"/>
      <c r="C155" s="15" t="n"/>
      <c r="D155" s="15" t="n"/>
      <c r="E155" s="15" t="n"/>
      <c r="F155" s="15" t="n"/>
      <c r="G155" s="15" t="n"/>
      <c r="H155" s="18" t="n"/>
      <c r="I155" s="18" t="n"/>
      <c r="J155" s="12">
        <f>IF(OR(H155="",I155=""),"",I155-H155+1)</f>
        <v/>
      </c>
      <c r="K155" s="12">
        <f>IF(H155="","",CHOOSE(WEEKDAY(H155),"domingo","segunda","terça","quarta","quinta","sexta","sábado"))</f>
        <v/>
      </c>
      <c r="L155" s="15" t="n"/>
      <c r="M155" s="15" t="n"/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5" t="n"/>
      <c r="W155" s="16">
        <f>IF(C155="","",IF(AND(J155&lt;&gt;"",N(J155)&gt;15),"Passa de 15 dias: encaminhar ao INSS. ","")&amp;IF(AND(P155&lt;&gt;"",H155&lt;&gt;""),IF(COUNTIFS($P$5:$P$304,P155,$H$5:$H$304,"&gt;="&amp;(H155-90),$H$5:$H$304,"&lt;="&amp;H155)&gt;=3,"3º atestado ou mais da mesma unidade em 90 dias. ",""),"")&amp;IF(AND(C155&lt;&gt;"",H155&lt;&gt;""),IF(AND(COUNTIFS($C$5:$C$304,C155,$H$5:$H$304,"&gt;="&amp;(H155-365),$H$5:$H$304,"&lt;="&amp;H155)&gt;=3,(COUNTIFS($C$5:$C$304,C155,$K$5:$K$304,"segunda",$H$5:$H$304,"&gt;="&amp;(H155-365),$H$5:$H$304,"&lt;="&amp;H155)+COUNTIFS($C$5:$C$304,C155,$K$5:$K$304,"sexta",$H$5:$H$304,"&gt;="&amp;(H155-365),$H$5:$H$304,"&lt;="&amp;H155))/COUNTIFS($C$5:$C$304,C155,$H$5:$H$304,"&gt;="&amp;(H155-365),$H$5:$H$304,"&lt;="&amp;H155)&gt;=0.6),"Colaborador com 60% ou mais dos atestados na segunda ou sexta (12 meses). ",""),"")&amp;IF(AND(C155&lt;&gt;"",R155="Não"),"Registro ainda não conferido no conselho. ",""))</f>
        <v/>
      </c>
      <c r="X155" s="19" t="n"/>
    </row>
    <row r="156">
      <c r="A156" s="12">
        <f>IF(C156="","",ROW()-4)</f>
        <v/>
      </c>
      <c r="B156" s="18" t="n"/>
      <c r="C156" s="15" t="n"/>
      <c r="D156" s="15" t="n"/>
      <c r="E156" s="15" t="n"/>
      <c r="F156" s="15" t="n"/>
      <c r="G156" s="15" t="n"/>
      <c r="H156" s="18" t="n"/>
      <c r="I156" s="18" t="n"/>
      <c r="J156" s="12">
        <f>IF(OR(H156="",I156=""),"",I156-H156+1)</f>
        <v/>
      </c>
      <c r="K156" s="12">
        <f>IF(H156="","",CHOOSE(WEEKDAY(H156),"domingo","segunda","terça","quarta","quinta","sexta","sábado"))</f>
        <v/>
      </c>
      <c r="L156" s="15" t="n"/>
      <c r="M156" s="15" t="n"/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5" t="n"/>
      <c r="W156" s="16">
        <f>IF(C156="","",IF(AND(J156&lt;&gt;"",N(J156)&gt;15),"Passa de 15 dias: encaminhar ao INSS. ","")&amp;IF(AND(P156&lt;&gt;"",H156&lt;&gt;""),IF(COUNTIFS($P$5:$P$304,P156,$H$5:$H$304,"&gt;="&amp;(H156-90),$H$5:$H$304,"&lt;="&amp;H156)&gt;=3,"3º atestado ou mais da mesma unidade em 90 dias. ",""),"")&amp;IF(AND(C156&lt;&gt;"",H156&lt;&gt;""),IF(AND(COUNTIFS($C$5:$C$304,C156,$H$5:$H$304,"&gt;="&amp;(H156-365),$H$5:$H$304,"&lt;="&amp;H156)&gt;=3,(COUNTIFS($C$5:$C$304,C156,$K$5:$K$304,"segunda",$H$5:$H$304,"&gt;="&amp;(H156-365),$H$5:$H$304,"&lt;="&amp;H156)+COUNTIFS($C$5:$C$304,C156,$K$5:$K$304,"sexta",$H$5:$H$304,"&gt;="&amp;(H156-365),$H$5:$H$304,"&lt;="&amp;H156))/COUNTIFS($C$5:$C$304,C156,$H$5:$H$304,"&gt;="&amp;(H156-365),$H$5:$H$304,"&lt;="&amp;H156)&gt;=0.6),"Colaborador com 60% ou mais dos atestados na segunda ou sexta (12 meses). ",""),"")&amp;IF(AND(C156&lt;&gt;"",R156="Não"),"Registro ainda não conferido no conselho. ",""))</f>
        <v/>
      </c>
      <c r="X156" s="19" t="n"/>
    </row>
    <row r="157">
      <c r="A157" s="12">
        <f>IF(C157="","",ROW()-4)</f>
        <v/>
      </c>
      <c r="B157" s="18" t="n"/>
      <c r="C157" s="15" t="n"/>
      <c r="D157" s="15" t="n"/>
      <c r="E157" s="15" t="n"/>
      <c r="F157" s="15" t="n"/>
      <c r="G157" s="15" t="n"/>
      <c r="H157" s="18" t="n"/>
      <c r="I157" s="18" t="n"/>
      <c r="J157" s="12">
        <f>IF(OR(H157="",I157=""),"",I157-H157+1)</f>
        <v/>
      </c>
      <c r="K157" s="12">
        <f>IF(H157="","",CHOOSE(WEEKDAY(H157),"domingo","segunda","terça","quarta","quinta","sexta","sábado"))</f>
        <v/>
      </c>
      <c r="L157" s="15" t="n"/>
      <c r="M157" s="15" t="n"/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5" t="n"/>
      <c r="W157" s="16">
        <f>IF(C157="","",IF(AND(J157&lt;&gt;"",N(J157)&gt;15),"Passa de 15 dias: encaminhar ao INSS. ","")&amp;IF(AND(P157&lt;&gt;"",H157&lt;&gt;""),IF(COUNTIFS($P$5:$P$304,P157,$H$5:$H$304,"&gt;="&amp;(H157-90),$H$5:$H$304,"&lt;="&amp;H157)&gt;=3,"3º atestado ou mais da mesma unidade em 90 dias. ",""),"")&amp;IF(AND(C157&lt;&gt;"",H157&lt;&gt;""),IF(AND(COUNTIFS($C$5:$C$304,C157,$H$5:$H$304,"&gt;="&amp;(H157-365),$H$5:$H$304,"&lt;="&amp;H157)&gt;=3,(COUNTIFS($C$5:$C$304,C157,$K$5:$K$304,"segunda",$H$5:$H$304,"&gt;="&amp;(H157-365),$H$5:$H$304,"&lt;="&amp;H157)+COUNTIFS($C$5:$C$304,C157,$K$5:$K$304,"sexta",$H$5:$H$304,"&gt;="&amp;(H157-365),$H$5:$H$304,"&lt;="&amp;H157))/COUNTIFS($C$5:$C$304,C157,$H$5:$H$304,"&gt;="&amp;(H157-365),$H$5:$H$304,"&lt;="&amp;H157)&gt;=0.6),"Colaborador com 60% ou mais dos atestados na segunda ou sexta (12 meses). ",""),"")&amp;IF(AND(C157&lt;&gt;"",R157="Não"),"Registro ainda não conferido no conselho. ",""))</f>
        <v/>
      </c>
      <c r="X157" s="19" t="n"/>
    </row>
    <row r="158">
      <c r="A158" s="12">
        <f>IF(C158="","",ROW()-4)</f>
        <v/>
      </c>
      <c r="B158" s="18" t="n"/>
      <c r="C158" s="15" t="n"/>
      <c r="D158" s="15" t="n"/>
      <c r="E158" s="15" t="n"/>
      <c r="F158" s="15" t="n"/>
      <c r="G158" s="15" t="n"/>
      <c r="H158" s="18" t="n"/>
      <c r="I158" s="18" t="n"/>
      <c r="J158" s="12">
        <f>IF(OR(H158="",I158=""),"",I158-H158+1)</f>
        <v/>
      </c>
      <c r="K158" s="12">
        <f>IF(H158="","",CHOOSE(WEEKDAY(H158),"domingo","segunda","terça","quarta","quinta","sexta","sábado"))</f>
        <v/>
      </c>
      <c r="L158" s="15" t="n"/>
      <c r="M158" s="15" t="n"/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5" t="n"/>
      <c r="W158" s="16">
        <f>IF(C158="","",IF(AND(J158&lt;&gt;"",N(J158)&gt;15),"Passa de 15 dias: encaminhar ao INSS. ","")&amp;IF(AND(P158&lt;&gt;"",H158&lt;&gt;""),IF(COUNTIFS($P$5:$P$304,P158,$H$5:$H$304,"&gt;="&amp;(H158-90),$H$5:$H$304,"&lt;="&amp;H158)&gt;=3,"3º atestado ou mais da mesma unidade em 90 dias. ",""),"")&amp;IF(AND(C158&lt;&gt;"",H158&lt;&gt;""),IF(AND(COUNTIFS($C$5:$C$304,C158,$H$5:$H$304,"&gt;="&amp;(H158-365),$H$5:$H$304,"&lt;="&amp;H158)&gt;=3,(COUNTIFS($C$5:$C$304,C158,$K$5:$K$304,"segunda",$H$5:$H$304,"&gt;="&amp;(H158-365),$H$5:$H$304,"&lt;="&amp;H158)+COUNTIFS($C$5:$C$304,C158,$K$5:$K$304,"sexta",$H$5:$H$304,"&gt;="&amp;(H158-365),$H$5:$H$304,"&lt;="&amp;H158))/COUNTIFS($C$5:$C$304,C158,$H$5:$H$304,"&gt;="&amp;(H158-365),$H$5:$H$304,"&lt;="&amp;H158)&gt;=0.6),"Colaborador com 60% ou mais dos atestados na segunda ou sexta (12 meses). ",""),"")&amp;IF(AND(C158&lt;&gt;"",R158="Não"),"Registro ainda não conferido no conselho. ",""))</f>
        <v/>
      </c>
      <c r="X158" s="19" t="n"/>
    </row>
    <row r="159">
      <c r="A159" s="12">
        <f>IF(C159="","",ROW()-4)</f>
        <v/>
      </c>
      <c r="B159" s="18" t="n"/>
      <c r="C159" s="15" t="n"/>
      <c r="D159" s="15" t="n"/>
      <c r="E159" s="15" t="n"/>
      <c r="F159" s="15" t="n"/>
      <c r="G159" s="15" t="n"/>
      <c r="H159" s="18" t="n"/>
      <c r="I159" s="18" t="n"/>
      <c r="J159" s="12">
        <f>IF(OR(H159="",I159=""),"",I159-H159+1)</f>
        <v/>
      </c>
      <c r="K159" s="12">
        <f>IF(H159="","",CHOOSE(WEEKDAY(H159),"domingo","segunda","terça","quarta","quinta","sexta","sábado"))</f>
        <v/>
      </c>
      <c r="L159" s="15" t="n"/>
      <c r="M159" s="15" t="n"/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5" t="n"/>
      <c r="W159" s="16">
        <f>IF(C159="","",IF(AND(J159&lt;&gt;"",N(J159)&gt;15),"Passa de 15 dias: encaminhar ao INSS. ","")&amp;IF(AND(P159&lt;&gt;"",H159&lt;&gt;""),IF(COUNTIFS($P$5:$P$304,P159,$H$5:$H$304,"&gt;="&amp;(H159-90),$H$5:$H$304,"&lt;="&amp;H159)&gt;=3,"3º atestado ou mais da mesma unidade em 90 dias. ",""),"")&amp;IF(AND(C159&lt;&gt;"",H159&lt;&gt;""),IF(AND(COUNTIFS($C$5:$C$304,C159,$H$5:$H$304,"&gt;="&amp;(H159-365),$H$5:$H$304,"&lt;="&amp;H159)&gt;=3,(COUNTIFS($C$5:$C$304,C159,$K$5:$K$304,"segunda",$H$5:$H$304,"&gt;="&amp;(H159-365),$H$5:$H$304,"&lt;="&amp;H159)+COUNTIFS($C$5:$C$304,C159,$K$5:$K$304,"sexta",$H$5:$H$304,"&gt;="&amp;(H159-365),$H$5:$H$304,"&lt;="&amp;H159))/COUNTIFS($C$5:$C$304,C159,$H$5:$H$304,"&gt;="&amp;(H159-365),$H$5:$H$304,"&lt;="&amp;H159)&gt;=0.6),"Colaborador com 60% ou mais dos atestados na segunda ou sexta (12 meses). ",""),"")&amp;IF(AND(C159&lt;&gt;"",R159="Não"),"Registro ainda não conferido no conselho. ",""))</f>
        <v/>
      </c>
      <c r="X159" s="19" t="n"/>
    </row>
    <row r="160">
      <c r="A160" s="12">
        <f>IF(C160="","",ROW()-4)</f>
        <v/>
      </c>
      <c r="B160" s="18" t="n"/>
      <c r="C160" s="15" t="n"/>
      <c r="D160" s="15" t="n"/>
      <c r="E160" s="15" t="n"/>
      <c r="F160" s="15" t="n"/>
      <c r="G160" s="15" t="n"/>
      <c r="H160" s="18" t="n"/>
      <c r="I160" s="18" t="n"/>
      <c r="J160" s="12">
        <f>IF(OR(H160="",I160=""),"",I160-H160+1)</f>
        <v/>
      </c>
      <c r="K160" s="12">
        <f>IF(H160="","",CHOOSE(WEEKDAY(H160),"domingo","segunda","terça","quarta","quinta","sexta","sábado"))</f>
        <v/>
      </c>
      <c r="L160" s="15" t="n"/>
      <c r="M160" s="15" t="n"/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5" t="n"/>
      <c r="W160" s="16">
        <f>IF(C160="","",IF(AND(J160&lt;&gt;"",N(J160)&gt;15),"Passa de 15 dias: encaminhar ao INSS. ","")&amp;IF(AND(P160&lt;&gt;"",H160&lt;&gt;""),IF(COUNTIFS($P$5:$P$304,P160,$H$5:$H$304,"&gt;="&amp;(H160-90),$H$5:$H$304,"&lt;="&amp;H160)&gt;=3,"3º atestado ou mais da mesma unidade em 90 dias. ",""),"")&amp;IF(AND(C160&lt;&gt;"",H160&lt;&gt;""),IF(AND(COUNTIFS($C$5:$C$304,C160,$H$5:$H$304,"&gt;="&amp;(H160-365),$H$5:$H$304,"&lt;="&amp;H160)&gt;=3,(COUNTIFS($C$5:$C$304,C160,$K$5:$K$304,"segunda",$H$5:$H$304,"&gt;="&amp;(H160-365),$H$5:$H$304,"&lt;="&amp;H160)+COUNTIFS($C$5:$C$304,C160,$K$5:$K$304,"sexta",$H$5:$H$304,"&gt;="&amp;(H160-365),$H$5:$H$304,"&lt;="&amp;H160))/COUNTIFS($C$5:$C$304,C160,$H$5:$H$304,"&gt;="&amp;(H160-365),$H$5:$H$304,"&lt;="&amp;H160)&gt;=0.6),"Colaborador com 60% ou mais dos atestados na segunda ou sexta (12 meses). ",""),"")&amp;IF(AND(C160&lt;&gt;"",R160="Não"),"Registro ainda não conferido no conselho. ",""))</f>
        <v/>
      </c>
      <c r="X160" s="19" t="n"/>
    </row>
    <row r="161">
      <c r="A161" s="12">
        <f>IF(C161="","",ROW()-4)</f>
        <v/>
      </c>
      <c r="B161" s="18" t="n"/>
      <c r="C161" s="15" t="n"/>
      <c r="D161" s="15" t="n"/>
      <c r="E161" s="15" t="n"/>
      <c r="F161" s="15" t="n"/>
      <c r="G161" s="15" t="n"/>
      <c r="H161" s="18" t="n"/>
      <c r="I161" s="18" t="n"/>
      <c r="J161" s="12">
        <f>IF(OR(H161="",I161=""),"",I161-H161+1)</f>
        <v/>
      </c>
      <c r="K161" s="12">
        <f>IF(H161="","",CHOOSE(WEEKDAY(H161),"domingo","segunda","terça","quarta","quinta","sexta","sábado"))</f>
        <v/>
      </c>
      <c r="L161" s="15" t="n"/>
      <c r="M161" s="15" t="n"/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5" t="n"/>
      <c r="W161" s="16">
        <f>IF(C161="","",IF(AND(J161&lt;&gt;"",N(J161)&gt;15),"Passa de 15 dias: encaminhar ao INSS. ","")&amp;IF(AND(P161&lt;&gt;"",H161&lt;&gt;""),IF(COUNTIFS($P$5:$P$304,P161,$H$5:$H$304,"&gt;="&amp;(H161-90),$H$5:$H$304,"&lt;="&amp;H161)&gt;=3,"3º atestado ou mais da mesma unidade em 90 dias. ",""),"")&amp;IF(AND(C161&lt;&gt;"",H161&lt;&gt;""),IF(AND(COUNTIFS($C$5:$C$304,C161,$H$5:$H$304,"&gt;="&amp;(H161-365),$H$5:$H$304,"&lt;="&amp;H161)&gt;=3,(COUNTIFS($C$5:$C$304,C161,$K$5:$K$304,"segunda",$H$5:$H$304,"&gt;="&amp;(H161-365),$H$5:$H$304,"&lt;="&amp;H161)+COUNTIFS($C$5:$C$304,C161,$K$5:$K$304,"sexta",$H$5:$H$304,"&gt;="&amp;(H161-365),$H$5:$H$304,"&lt;="&amp;H161))/COUNTIFS($C$5:$C$304,C161,$H$5:$H$304,"&gt;="&amp;(H161-365),$H$5:$H$304,"&lt;="&amp;H161)&gt;=0.6),"Colaborador com 60% ou mais dos atestados na segunda ou sexta (12 meses). ",""),"")&amp;IF(AND(C161&lt;&gt;"",R161="Não"),"Registro ainda não conferido no conselho. ",""))</f>
        <v/>
      </c>
      <c r="X161" s="19" t="n"/>
    </row>
    <row r="162">
      <c r="A162" s="12">
        <f>IF(C162="","",ROW()-4)</f>
        <v/>
      </c>
      <c r="B162" s="18" t="n"/>
      <c r="C162" s="15" t="n"/>
      <c r="D162" s="15" t="n"/>
      <c r="E162" s="15" t="n"/>
      <c r="F162" s="15" t="n"/>
      <c r="G162" s="15" t="n"/>
      <c r="H162" s="18" t="n"/>
      <c r="I162" s="18" t="n"/>
      <c r="J162" s="12">
        <f>IF(OR(H162="",I162=""),"",I162-H162+1)</f>
        <v/>
      </c>
      <c r="K162" s="12">
        <f>IF(H162="","",CHOOSE(WEEKDAY(H162),"domingo","segunda","terça","quarta","quinta","sexta","sábado"))</f>
        <v/>
      </c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6">
        <f>IF(C162="","",IF(AND(J162&lt;&gt;"",N(J162)&gt;15),"Passa de 15 dias: encaminhar ao INSS. ","")&amp;IF(AND(P162&lt;&gt;"",H162&lt;&gt;""),IF(COUNTIFS($P$5:$P$304,P162,$H$5:$H$304,"&gt;="&amp;(H162-90),$H$5:$H$304,"&lt;="&amp;H162)&gt;=3,"3º atestado ou mais da mesma unidade em 90 dias. ",""),"")&amp;IF(AND(C162&lt;&gt;"",H162&lt;&gt;""),IF(AND(COUNTIFS($C$5:$C$304,C162,$H$5:$H$304,"&gt;="&amp;(H162-365),$H$5:$H$304,"&lt;="&amp;H162)&gt;=3,(COUNTIFS($C$5:$C$304,C162,$K$5:$K$304,"segunda",$H$5:$H$304,"&gt;="&amp;(H162-365),$H$5:$H$304,"&lt;="&amp;H162)+COUNTIFS($C$5:$C$304,C162,$K$5:$K$304,"sexta",$H$5:$H$304,"&gt;="&amp;(H162-365),$H$5:$H$304,"&lt;="&amp;H162))/COUNTIFS($C$5:$C$304,C162,$H$5:$H$304,"&gt;="&amp;(H162-365),$H$5:$H$304,"&lt;="&amp;H162)&gt;=0.6),"Colaborador com 60% ou mais dos atestados na segunda ou sexta (12 meses). ",""),"")&amp;IF(AND(C162&lt;&gt;"",R162="Não"),"Registro ainda não conferido no conselho. ",""))</f>
        <v/>
      </c>
      <c r="X162" s="19" t="n"/>
    </row>
    <row r="163">
      <c r="A163" s="12">
        <f>IF(C163="","",ROW()-4)</f>
        <v/>
      </c>
      <c r="B163" s="18" t="n"/>
      <c r="C163" s="15" t="n"/>
      <c r="D163" s="15" t="n"/>
      <c r="E163" s="15" t="n"/>
      <c r="F163" s="15" t="n"/>
      <c r="G163" s="15" t="n"/>
      <c r="H163" s="18" t="n"/>
      <c r="I163" s="18" t="n"/>
      <c r="J163" s="12">
        <f>IF(OR(H163="",I163=""),"",I163-H163+1)</f>
        <v/>
      </c>
      <c r="K163" s="12">
        <f>IF(H163="","",CHOOSE(WEEKDAY(H163),"domingo","segunda","terça","quarta","quinta","sexta","sábado"))</f>
        <v/>
      </c>
      <c r="L163" s="15" t="n"/>
      <c r="M163" s="15" t="n"/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5" t="n"/>
      <c r="W163" s="16">
        <f>IF(C163="","",IF(AND(J163&lt;&gt;"",N(J163)&gt;15),"Passa de 15 dias: encaminhar ao INSS. ","")&amp;IF(AND(P163&lt;&gt;"",H163&lt;&gt;""),IF(COUNTIFS($P$5:$P$304,P163,$H$5:$H$304,"&gt;="&amp;(H163-90),$H$5:$H$304,"&lt;="&amp;H163)&gt;=3,"3º atestado ou mais da mesma unidade em 90 dias. ",""),"")&amp;IF(AND(C163&lt;&gt;"",H163&lt;&gt;""),IF(AND(COUNTIFS($C$5:$C$304,C163,$H$5:$H$304,"&gt;="&amp;(H163-365),$H$5:$H$304,"&lt;="&amp;H163)&gt;=3,(COUNTIFS($C$5:$C$304,C163,$K$5:$K$304,"segunda",$H$5:$H$304,"&gt;="&amp;(H163-365),$H$5:$H$304,"&lt;="&amp;H163)+COUNTIFS($C$5:$C$304,C163,$K$5:$K$304,"sexta",$H$5:$H$304,"&gt;="&amp;(H163-365),$H$5:$H$304,"&lt;="&amp;H163))/COUNTIFS($C$5:$C$304,C163,$H$5:$H$304,"&gt;="&amp;(H163-365),$H$5:$H$304,"&lt;="&amp;H163)&gt;=0.6),"Colaborador com 60% ou mais dos atestados na segunda ou sexta (12 meses). ",""),"")&amp;IF(AND(C163&lt;&gt;"",R163="Não"),"Registro ainda não conferido no conselho. ",""))</f>
        <v/>
      </c>
      <c r="X163" s="19" t="n"/>
    </row>
    <row r="164">
      <c r="A164" s="12">
        <f>IF(C164="","",ROW()-4)</f>
        <v/>
      </c>
      <c r="B164" s="18" t="n"/>
      <c r="C164" s="15" t="n"/>
      <c r="D164" s="15" t="n"/>
      <c r="E164" s="15" t="n"/>
      <c r="F164" s="15" t="n"/>
      <c r="G164" s="15" t="n"/>
      <c r="H164" s="18" t="n"/>
      <c r="I164" s="18" t="n"/>
      <c r="J164" s="12">
        <f>IF(OR(H164="",I164=""),"",I164-H164+1)</f>
        <v/>
      </c>
      <c r="K164" s="12">
        <f>IF(H164="","",CHOOSE(WEEKDAY(H164),"domingo","segunda","terça","quarta","quinta","sexta","sábado"))</f>
        <v/>
      </c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6">
        <f>IF(C164="","",IF(AND(J164&lt;&gt;"",N(J164)&gt;15),"Passa de 15 dias: encaminhar ao INSS. ","")&amp;IF(AND(P164&lt;&gt;"",H164&lt;&gt;""),IF(COUNTIFS($P$5:$P$304,P164,$H$5:$H$304,"&gt;="&amp;(H164-90),$H$5:$H$304,"&lt;="&amp;H164)&gt;=3,"3º atestado ou mais da mesma unidade em 90 dias. ",""),"")&amp;IF(AND(C164&lt;&gt;"",H164&lt;&gt;""),IF(AND(COUNTIFS($C$5:$C$304,C164,$H$5:$H$304,"&gt;="&amp;(H164-365),$H$5:$H$304,"&lt;="&amp;H164)&gt;=3,(COUNTIFS($C$5:$C$304,C164,$K$5:$K$304,"segunda",$H$5:$H$304,"&gt;="&amp;(H164-365),$H$5:$H$304,"&lt;="&amp;H164)+COUNTIFS($C$5:$C$304,C164,$K$5:$K$304,"sexta",$H$5:$H$304,"&gt;="&amp;(H164-365),$H$5:$H$304,"&lt;="&amp;H164))/COUNTIFS($C$5:$C$304,C164,$H$5:$H$304,"&gt;="&amp;(H164-365),$H$5:$H$304,"&lt;="&amp;H164)&gt;=0.6),"Colaborador com 60% ou mais dos atestados na segunda ou sexta (12 meses). ",""),"")&amp;IF(AND(C164&lt;&gt;"",R164="Não"),"Registro ainda não conferido no conselho. ",""))</f>
        <v/>
      </c>
      <c r="X164" s="19" t="n"/>
    </row>
    <row r="165">
      <c r="A165" s="12">
        <f>IF(C165="","",ROW()-4)</f>
        <v/>
      </c>
      <c r="B165" s="18" t="n"/>
      <c r="C165" s="15" t="n"/>
      <c r="D165" s="15" t="n"/>
      <c r="E165" s="15" t="n"/>
      <c r="F165" s="15" t="n"/>
      <c r="G165" s="15" t="n"/>
      <c r="H165" s="18" t="n"/>
      <c r="I165" s="18" t="n"/>
      <c r="J165" s="12">
        <f>IF(OR(H165="",I165=""),"",I165-H165+1)</f>
        <v/>
      </c>
      <c r="K165" s="12">
        <f>IF(H165="","",CHOOSE(WEEKDAY(H165),"domingo","segunda","terça","quarta","quinta","sexta","sábado"))</f>
        <v/>
      </c>
      <c r="L165" s="15" t="n"/>
      <c r="M165" s="15" t="n"/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5" t="n"/>
      <c r="W165" s="16">
        <f>IF(C165="","",IF(AND(J165&lt;&gt;"",N(J165)&gt;15),"Passa de 15 dias: encaminhar ao INSS. ","")&amp;IF(AND(P165&lt;&gt;"",H165&lt;&gt;""),IF(COUNTIFS($P$5:$P$304,P165,$H$5:$H$304,"&gt;="&amp;(H165-90),$H$5:$H$304,"&lt;="&amp;H165)&gt;=3,"3º atestado ou mais da mesma unidade em 90 dias. ",""),"")&amp;IF(AND(C165&lt;&gt;"",H165&lt;&gt;""),IF(AND(COUNTIFS($C$5:$C$304,C165,$H$5:$H$304,"&gt;="&amp;(H165-365),$H$5:$H$304,"&lt;="&amp;H165)&gt;=3,(COUNTIFS($C$5:$C$304,C165,$K$5:$K$304,"segunda",$H$5:$H$304,"&gt;="&amp;(H165-365),$H$5:$H$304,"&lt;="&amp;H165)+COUNTIFS($C$5:$C$304,C165,$K$5:$K$304,"sexta",$H$5:$H$304,"&gt;="&amp;(H165-365),$H$5:$H$304,"&lt;="&amp;H165))/COUNTIFS($C$5:$C$304,C165,$H$5:$H$304,"&gt;="&amp;(H165-365),$H$5:$H$304,"&lt;="&amp;H165)&gt;=0.6),"Colaborador com 60% ou mais dos atestados na segunda ou sexta (12 meses). ",""),"")&amp;IF(AND(C165&lt;&gt;"",R165="Não"),"Registro ainda não conferido no conselho. ",""))</f>
        <v/>
      </c>
      <c r="X165" s="19" t="n"/>
    </row>
    <row r="166">
      <c r="A166" s="12">
        <f>IF(C166="","",ROW()-4)</f>
        <v/>
      </c>
      <c r="B166" s="18" t="n"/>
      <c r="C166" s="15" t="n"/>
      <c r="D166" s="15" t="n"/>
      <c r="E166" s="15" t="n"/>
      <c r="F166" s="15" t="n"/>
      <c r="G166" s="15" t="n"/>
      <c r="H166" s="18" t="n"/>
      <c r="I166" s="18" t="n"/>
      <c r="J166" s="12">
        <f>IF(OR(H166="",I166=""),"",I166-H166+1)</f>
        <v/>
      </c>
      <c r="K166" s="12">
        <f>IF(H166="","",CHOOSE(WEEKDAY(H166),"domingo","segunda","terça","quarta","quinta","sexta","sábado"))</f>
        <v/>
      </c>
      <c r="L166" s="15" t="n"/>
      <c r="M166" s="15" t="n"/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5" t="n"/>
      <c r="W166" s="16">
        <f>IF(C166="","",IF(AND(J166&lt;&gt;"",N(J166)&gt;15),"Passa de 15 dias: encaminhar ao INSS. ","")&amp;IF(AND(P166&lt;&gt;"",H166&lt;&gt;""),IF(COUNTIFS($P$5:$P$304,P166,$H$5:$H$304,"&gt;="&amp;(H166-90),$H$5:$H$304,"&lt;="&amp;H166)&gt;=3,"3º atestado ou mais da mesma unidade em 90 dias. ",""),"")&amp;IF(AND(C166&lt;&gt;"",H166&lt;&gt;""),IF(AND(COUNTIFS($C$5:$C$304,C166,$H$5:$H$304,"&gt;="&amp;(H166-365),$H$5:$H$304,"&lt;="&amp;H166)&gt;=3,(COUNTIFS($C$5:$C$304,C166,$K$5:$K$304,"segunda",$H$5:$H$304,"&gt;="&amp;(H166-365),$H$5:$H$304,"&lt;="&amp;H166)+COUNTIFS($C$5:$C$304,C166,$K$5:$K$304,"sexta",$H$5:$H$304,"&gt;="&amp;(H166-365),$H$5:$H$304,"&lt;="&amp;H166))/COUNTIFS($C$5:$C$304,C166,$H$5:$H$304,"&gt;="&amp;(H166-365),$H$5:$H$304,"&lt;="&amp;H166)&gt;=0.6),"Colaborador com 60% ou mais dos atestados na segunda ou sexta (12 meses). ",""),"")&amp;IF(AND(C166&lt;&gt;"",R166="Não"),"Registro ainda não conferido no conselho. ",""))</f>
        <v/>
      </c>
      <c r="X166" s="19" t="n"/>
    </row>
    <row r="167">
      <c r="A167" s="12">
        <f>IF(C167="","",ROW()-4)</f>
        <v/>
      </c>
      <c r="B167" s="18" t="n"/>
      <c r="C167" s="15" t="n"/>
      <c r="D167" s="15" t="n"/>
      <c r="E167" s="15" t="n"/>
      <c r="F167" s="15" t="n"/>
      <c r="G167" s="15" t="n"/>
      <c r="H167" s="18" t="n"/>
      <c r="I167" s="18" t="n"/>
      <c r="J167" s="12">
        <f>IF(OR(H167="",I167=""),"",I167-H167+1)</f>
        <v/>
      </c>
      <c r="K167" s="12">
        <f>IF(H167="","",CHOOSE(WEEKDAY(H167),"domingo","segunda","terça","quarta","quinta","sexta","sábado"))</f>
        <v/>
      </c>
      <c r="L167" s="15" t="n"/>
      <c r="M167" s="15" t="n"/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5" t="n"/>
      <c r="W167" s="16">
        <f>IF(C167="","",IF(AND(J167&lt;&gt;"",N(J167)&gt;15),"Passa de 15 dias: encaminhar ao INSS. ","")&amp;IF(AND(P167&lt;&gt;"",H167&lt;&gt;""),IF(COUNTIFS($P$5:$P$304,P167,$H$5:$H$304,"&gt;="&amp;(H167-90),$H$5:$H$304,"&lt;="&amp;H167)&gt;=3,"3º atestado ou mais da mesma unidade em 90 dias. ",""),"")&amp;IF(AND(C167&lt;&gt;"",H167&lt;&gt;""),IF(AND(COUNTIFS($C$5:$C$304,C167,$H$5:$H$304,"&gt;="&amp;(H167-365),$H$5:$H$304,"&lt;="&amp;H167)&gt;=3,(COUNTIFS($C$5:$C$304,C167,$K$5:$K$304,"segunda",$H$5:$H$304,"&gt;="&amp;(H167-365),$H$5:$H$304,"&lt;="&amp;H167)+COUNTIFS($C$5:$C$304,C167,$K$5:$K$304,"sexta",$H$5:$H$304,"&gt;="&amp;(H167-365),$H$5:$H$304,"&lt;="&amp;H167))/COUNTIFS($C$5:$C$304,C167,$H$5:$H$304,"&gt;="&amp;(H167-365),$H$5:$H$304,"&lt;="&amp;H167)&gt;=0.6),"Colaborador com 60% ou mais dos atestados na segunda ou sexta (12 meses). ",""),"")&amp;IF(AND(C167&lt;&gt;"",R167="Não"),"Registro ainda não conferido no conselho. ",""))</f>
        <v/>
      </c>
      <c r="X167" s="19" t="n"/>
    </row>
    <row r="168">
      <c r="A168" s="12">
        <f>IF(C168="","",ROW()-4)</f>
        <v/>
      </c>
      <c r="B168" s="18" t="n"/>
      <c r="C168" s="15" t="n"/>
      <c r="D168" s="15" t="n"/>
      <c r="E168" s="15" t="n"/>
      <c r="F168" s="15" t="n"/>
      <c r="G168" s="15" t="n"/>
      <c r="H168" s="18" t="n"/>
      <c r="I168" s="18" t="n"/>
      <c r="J168" s="12">
        <f>IF(OR(H168="",I168=""),"",I168-H168+1)</f>
        <v/>
      </c>
      <c r="K168" s="12">
        <f>IF(H168="","",CHOOSE(WEEKDAY(H168),"domingo","segunda","terça","quarta","quinta","sexta","sábado"))</f>
        <v/>
      </c>
      <c r="L168" s="15" t="n"/>
      <c r="M168" s="15" t="n"/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5" t="n"/>
      <c r="W168" s="16">
        <f>IF(C168="","",IF(AND(J168&lt;&gt;"",N(J168)&gt;15),"Passa de 15 dias: encaminhar ao INSS. ","")&amp;IF(AND(P168&lt;&gt;"",H168&lt;&gt;""),IF(COUNTIFS($P$5:$P$304,P168,$H$5:$H$304,"&gt;="&amp;(H168-90),$H$5:$H$304,"&lt;="&amp;H168)&gt;=3,"3º atestado ou mais da mesma unidade em 90 dias. ",""),"")&amp;IF(AND(C168&lt;&gt;"",H168&lt;&gt;""),IF(AND(COUNTIFS($C$5:$C$304,C168,$H$5:$H$304,"&gt;="&amp;(H168-365),$H$5:$H$304,"&lt;="&amp;H168)&gt;=3,(COUNTIFS($C$5:$C$304,C168,$K$5:$K$304,"segunda",$H$5:$H$304,"&gt;="&amp;(H168-365),$H$5:$H$304,"&lt;="&amp;H168)+COUNTIFS($C$5:$C$304,C168,$K$5:$K$304,"sexta",$H$5:$H$304,"&gt;="&amp;(H168-365),$H$5:$H$304,"&lt;="&amp;H168))/COUNTIFS($C$5:$C$304,C168,$H$5:$H$304,"&gt;="&amp;(H168-365),$H$5:$H$304,"&lt;="&amp;H168)&gt;=0.6),"Colaborador com 60% ou mais dos atestados na segunda ou sexta (12 meses). ",""),"")&amp;IF(AND(C168&lt;&gt;"",R168="Não"),"Registro ainda não conferido no conselho. ",""))</f>
        <v/>
      </c>
      <c r="X168" s="19" t="n"/>
    </row>
    <row r="169">
      <c r="A169" s="12">
        <f>IF(C169="","",ROW()-4)</f>
        <v/>
      </c>
      <c r="B169" s="18" t="n"/>
      <c r="C169" s="15" t="n"/>
      <c r="D169" s="15" t="n"/>
      <c r="E169" s="15" t="n"/>
      <c r="F169" s="15" t="n"/>
      <c r="G169" s="15" t="n"/>
      <c r="H169" s="18" t="n"/>
      <c r="I169" s="18" t="n"/>
      <c r="J169" s="12">
        <f>IF(OR(H169="",I169=""),"",I169-H169+1)</f>
        <v/>
      </c>
      <c r="K169" s="12">
        <f>IF(H169="","",CHOOSE(WEEKDAY(H169),"domingo","segunda","terça","quarta","quinta","sexta","sábado"))</f>
        <v/>
      </c>
      <c r="L169" s="15" t="n"/>
      <c r="M169" s="15" t="n"/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5" t="n"/>
      <c r="W169" s="16">
        <f>IF(C169="","",IF(AND(J169&lt;&gt;"",N(J169)&gt;15),"Passa de 15 dias: encaminhar ao INSS. ","")&amp;IF(AND(P169&lt;&gt;"",H169&lt;&gt;""),IF(COUNTIFS($P$5:$P$304,P169,$H$5:$H$304,"&gt;="&amp;(H169-90),$H$5:$H$304,"&lt;="&amp;H169)&gt;=3,"3º atestado ou mais da mesma unidade em 90 dias. ",""),"")&amp;IF(AND(C169&lt;&gt;"",H169&lt;&gt;""),IF(AND(COUNTIFS($C$5:$C$304,C169,$H$5:$H$304,"&gt;="&amp;(H169-365),$H$5:$H$304,"&lt;="&amp;H169)&gt;=3,(COUNTIFS($C$5:$C$304,C169,$K$5:$K$304,"segunda",$H$5:$H$304,"&gt;="&amp;(H169-365),$H$5:$H$304,"&lt;="&amp;H169)+COUNTIFS($C$5:$C$304,C169,$K$5:$K$304,"sexta",$H$5:$H$304,"&gt;="&amp;(H169-365),$H$5:$H$304,"&lt;="&amp;H169))/COUNTIFS($C$5:$C$304,C169,$H$5:$H$304,"&gt;="&amp;(H169-365),$H$5:$H$304,"&lt;="&amp;H169)&gt;=0.6),"Colaborador com 60% ou mais dos atestados na segunda ou sexta (12 meses). ",""),"")&amp;IF(AND(C169&lt;&gt;"",R169="Não"),"Registro ainda não conferido no conselho. ",""))</f>
        <v/>
      </c>
      <c r="X169" s="19" t="n"/>
    </row>
    <row r="170">
      <c r="A170" s="12">
        <f>IF(C170="","",ROW()-4)</f>
        <v/>
      </c>
      <c r="B170" s="18" t="n"/>
      <c r="C170" s="15" t="n"/>
      <c r="D170" s="15" t="n"/>
      <c r="E170" s="15" t="n"/>
      <c r="F170" s="15" t="n"/>
      <c r="G170" s="15" t="n"/>
      <c r="H170" s="18" t="n"/>
      <c r="I170" s="18" t="n"/>
      <c r="J170" s="12">
        <f>IF(OR(H170="",I170=""),"",I170-H170+1)</f>
        <v/>
      </c>
      <c r="K170" s="12">
        <f>IF(H170="","",CHOOSE(WEEKDAY(H170),"domingo","segunda","terça","quarta","quinta","sexta","sábado"))</f>
        <v/>
      </c>
      <c r="L170" s="15" t="n"/>
      <c r="M170" s="15" t="n"/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5" t="n"/>
      <c r="W170" s="16">
        <f>IF(C170="","",IF(AND(J170&lt;&gt;"",N(J170)&gt;15),"Passa de 15 dias: encaminhar ao INSS. ","")&amp;IF(AND(P170&lt;&gt;"",H170&lt;&gt;""),IF(COUNTIFS($P$5:$P$304,P170,$H$5:$H$304,"&gt;="&amp;(H170-90),$H$5:$H$304,"&lt;="&amp;H170)&gt;=3,"3º atestado ou mais da mesma unidade em 90 dias. ",""),"")&amp;IF(AND(C170&lt;&gt;"",H170&lt;&gt;""),IF(AND(COUNTIFS($C$5:$C$304,C170,$H$5:$H$304,"&gt;="&amp;(H170-365),$H$5:$H$304,"&lt;="&amp;H170)&gt;=3,(COUNTIFS($C$5:$C$304,C170,$K$5:$K$304,"segunda",$H$5:$H$304,"&gt;="&amp;(H170-365),$H$5:$H$304,"&lt;="&amp;H170)+COUNTIFS($C$5:$C$304,C170,$K$5:$K$304,"sexta",$H$5:$H$304,"&gt;="&amp;(H170-365),$H$5:$H$304,"&lt;="&amp;H170))/COUNTIFS($C$5:$C$304,C170,$H$5:$H$304,"&gt;="&amp;(H170-365),$H$5:$H$304,"&lt;="&amp;H170)&gt;=0.6),"Colaborador com 60% ou mais dos atestados na segunda ou sexta (12 meses). ",""),"")&amp;IF(AND(C170&lt;&gt;"",R170="Não"),"Registro ainda não conferido no conselho. ",""))</f>
        <v/>
      </c>
      <c r="X170" s="19" t="n"/>
    </row>
    <row r="171">
      <c r="A171" s="12">
        <f>IF(C171="","",ROW()-4)</f>
        <v/>
      </c>
      <c r="B171" s="18" t="n"/>
      <c r="C171" s="15" t="n"/>
      <c r="D171" s="15" t="n"/>
      <c r="E171" s="15" t="n"/>
      <c r="F171" s="15" t="n"/>
      <c r="G171" s="15" t="n"/>
      <c r="H171" s="18" t="n"/>
      <c r="I171" s="18" t="n"/>
      <c r="J171" s="12">
        <f>IF(OR(H171="",I171=""),"",I171-H171+1)</f>
        <v/>
      </c>
      <c r="K171" s="12">
        <f>IF(H171="","",CHOOSE(WEEKDAY(H171),"domingo","segunda","terça","quarta","quinta","sexta","sábado"))</f>
        <v/>
      </c>
      <c r="L171" s="15" t="n"/>
      <c r="M171" s="15" t="n"/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5" t="n"/>
      <c r="W171" s="16">
        <f>IF(C171="","",IF(AND(J171&lt;&gt;"",N(J171)&gt;15),"Passa de 15 dias: encaminhar ao INSS. ","")&amp;IF(AND(P171&lt;&gt;"",H171&lt;&gt;""),IF(COUNTIFS($P$5:$P$304,P171,$H$5:$H$304,"&gt;="&amp;(H171-90),$H$5:$H$304,"&lt;="&amp;H171)&gt;=3,"3º atestado ou mais da mesma unidade em 90 dias. ",""),"")&amp;IF(AND(C171&lt;&gt;"",H171&lt;&gt;""),IF(AND(COUNTIFS($C$5:$C$304,C171,$H$5:$H$304,"&gt;="&amp;(H171-365),$H$5:$H$304,"&lt;="&amp;H171)&gt;=3,(COUNTIFS($C$5:$C$304,C171,$K$5:$K$304,"segunda",$H$5:$H$304,"&gt;="&amp;(H171-365),$H$5:$H$304,"&lt;="&amp;H171)+COUNTIFS($C$5:$C$304,C171,$K$5:$K$304,"sexta",$H$5:$H$304,"&gt;="&amp;(H171-365),$H$5:$H$304,"&lt;="&amp;H171))/COUNTIFS($C$5:$C$304,C171,$H$5:$H$304,"&gt;="&amp;(H171-365),$H$5:$H$304,"&lt;="&amp;H171)&gt;=0.6),"Colaborador com 60% ou mais dos atestados na segunda ou sexta (12 meses). ",""),"")&amp;IF(AND(C171&lt;&gt;"",R171="Não"),"Registro ainda não conferido no conselho. ",""))</f>
        <v/>
      </c>
      <c r="X171" s="19" t="n"/>
    </row>
    <row r="172">
      <c r="A172" s="12">
        <f>IF(C172="","",ROW()-4)</f>
        <v/>
      </c>
      <c r="B172" s="18" t="n"/>
      <c r="C172" s="15" t="n"/>
      <c r="D172" s="15" t="n"/>
      <c r="E172" s="15" t="n"/>
      <c r="F172" s="15" t="n"/>
      <c r="G172" s="15" t="n"/>
      <c r="H172" s="18" t="n"/>
      <c r="I172" s="18" t="n"/>
      <c r="J172" s="12">
        <f>IF(OR(H172="",I172=""),"",I172-H172+1)</f>
        <v/>
      </c>
      <c r="K172" s="12">
        <f>IF(H172="","",CHOOSE(WEEKDAY(H172),"domingo","segunda","terça","quarta","quinta","sexta","sábado"))</f>
        <v/>
      </c>
      <c r="L172" s="15" t="n"/>
      <c r="M172" s="15" t="n"/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5" t="n"/>
      <c r="W172" s="16">
        <f>IF(C172="","",IF(AND(J172&lt;&gt;"",N(J172)&gt;15),"Passa de 15 dias: encaminhar ao INSS. ","")&amp;IF(AND(P172&lt;&gt;"",H172&lt;&gt;""),IF(COUNTIFS($P$5:$P$304,P172,$H$5:$H$304,"&gt;="&amp;(H172-90),$H$5:$H$304,"&lt;="&amp;H172)&gt;=3,"3º atestado ou mais da mesma unidade em 90 dias. ",""),"")&amp;IF(AND(C172&lt;&gt;"",H172&lt;&gt;""),IF(AND(COUNTIFS($C$5:$C$304,C172,$H$5:$H$304,"&gt;="&amp;(H172-365),$H$5:$H$304,"&lt;="&amp;H172)&gt;=3,(COUNTIFS($C$5:$C$304,C172,$K$5:$K$304,"segunda",$H$5:$H$304,"&gt;="&amp;(H172-365),$H$5:$H$304,"&lt;="&amp;H172)+COUNTIFS($C$5:$C$304,C172,$K$5:$K$304,"sexta",$H$5:$H$304,"&gt;="&amp;(H172-365),$H$5:$H$304,"&lt;="&amp;H172))/COUNTIFS($C$5:$C$304,C172,$H$5:$H$304,"&gt;="&amp;(H172-365),$H$5:$H$304,"&lt;="&amp;H172)&gt;=0.6),"Colaborador com 60% ou mais dos atestados na segunda ou sexta (12 meses). ",""),"")&amp;IF(AND(C172&lt;&gt;"",R172="Não"),"Registro ainda não conferido no conselho. ",""))</f>
        <v/>
      </c>
      <c r="X172" s="19" t="n"/>
    </row>
    <row r="173">
      <c r="A173" s="12">
        <f>IF(C173="","",ROW()-4)</f>
        <v/>
      </c>
      <c r="B173" s="18" t="n"/>
      <c r="C173" s="15" t="n"/>
      <c r="D173" s="15" t="n"/>
      <c r="E173" s="15" t="n"/>
      <c r="F173" s="15" t="n"/>
      <c r="G173" s="15" t="n"/>
      <c r="H173" s="18" t="n"/>
      <c r="I173" s="18" t="n"/>
      <c r="J173" s="12">
        <f>IF(OR(H173="",I173=""),"",I173-H173+1)</f>
        <v/>
      </c>
      <c r="K173" s="12">
        <f>IF(H173="","",CHOOSE(WEEKDAY(H173),"domingo","segunda","terça","quarta","quinta","sexta","sábado"))</f>
        <v/>
      </c>
      <c r="L173" s="15" t="n"/>
      <c r="M173" s="15" t="n"/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5" t="n"/>
      <c r="W173" s="16">
        <f>IF(C173="","",IF(AND(J173&lt;&gt;"",N(J173)&gt;15),"Passa de 15 dias: encaminhar ao INSS. ","")&amp;IF(AND(P173&lt;&gt;"",H173&lt;&gt;""),IF(COUNTIFS($P$5:$P$304,P173,$H$5:$H$304,"&gt;="&amp;(H173-90),$H$5:$H$304,"&lt;="&amp;H173)&gt;=3,"3º atestado ou mais da mesma unidade em 90 dias. ",""),"")&amp;IF(AND(C173&lt;&gt;"",H173&lt;&gt;""),IF(AND(COUNTIFS($C$5:$C$304,C173,$H$5:$H$304,"&gt;="&amp;(H173-365),$H$5:$H$304,"&lt;="&amp;H173)&gt;=3,(COUNTIFS($C$5:$C$304,C173,$K$5:$K$304,"segunda",$H$5:$H$304,"&gt;="&amp;(H173-365),$H$5:$H$304,"&lt;="&amp;H173)+COUNTIFS($C$5:$C$304,C173,$K$5:$K$304,"sexta",$H$5:$H$304,"&gt;="&amp;(H173-365),$H$5:$H$304,"&lt;="&amp;H173))/COUNTIFS($C$5:$C$304,C173,$H$5:$H$304,"&gt;="&amp;(H173-365),$H$5:$H$304,"&lt;="&amp;H173)&gt;=0.6),"Colaborador com 60% ou mais dos atestados na segunda ou sexta (12 meses). ",""),"")&amp;IF(AND(C173&lt;&gt;"",R173="Não"),"Registro ainda não conferido no conselho. ",""))</f>
        <v/>
      </c>
      <c r="X173" s="19" t="n"/>
    </row>
    <row r="174">
      <c r="A174" s="12">
        <f>IF(C174="","",ROW()-4)</f>
        <v/>
      </c>
      <c r="B174" s="18" t="n"/>
      <c r="C174" s="15" t="n"/>
      <c r="D174" s="15" t="n"/>
      <c r="E174" s="15" t="n"/>
      <c r="F174" s="15" t="n"/>
      <c r="G174" s="15" t="n"/>
      <c r="H174" s="18" t="n"/>
      <c r="I174" s="18" t="n"/>
      <c r="J174" s="12">
        <f>IF(OR(H174="",I174=""),"",I174-H174+1)</f>
        <v/>
      </c>
      <c r="K174" s="12">
        <f>IF(H174="","",CHOOSE(WEEKDAY(H174),"domingo","segunda","terça","quarta","quinta","sexta","sábado"))</f>
        <v/>
      </c>
      <c r="L174" s="15" t="n"/>
      <c r="M174" s="15" t="n"/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5" t="n"/>
      <c r="W174" s="16">
        <f>IF(C174="","",IF(AND(J174&lt;&gt;"",N(J174)&gt;15),"Passa de 15 dias: encaminhar ao INSS. ","")&amp;IF(AND(P174&lt;&gt;"",H174&lt;&gt;""),IF(COUNTIFS($P$5:$P$304,P174,$H$5:$H$304,"&gt;="&amp;(H174-90),$H$5:$H$304,"&lt;="&amp;H174)&gt;=3,"3º atestado ou mais da mesma unidade em 90 dias. ",""),"")&amp;IF(AND(C174&lt;&gt;"",H174&lt;&gt;""),IF(AND(COUNTIFS($C$5:$C$304,C174,$H$5:$H$304,"&gt;="&amp;(H174-365),$H$5:$H$304,"&lt;="&amp;H174)&gt;=3,(COUNTIFS($C$5:$C$304,C174,$K$5:$K$304,"segunda",$H$5:$H$304,"&gt;="&amp;(H174-365),$H$5:$H$304,"&lt;="&amp;H174)+COUNTIFS($C$5:$C$304,C174,$K$5:$K$304,"sexta",$H$5:$H$304,"&gt;="&amp;(H174-365),$H$5:$H$304,"&lt;="&amp;H174))/COUNTIFS($C$5:$C$304,C174,$H$5:$H$304,"&gt;="&amp;(H174-365),$H$5:$H$304,"&lt;="&amp;H174)&gt;=0.6),"Colaborador com 60% ou mais dos atestados na segunda ou sexta (12 meses). ",""),"")&amp;IF(AND(C174&lt;&gt;"",R174="Não"),"Registro ainda não conferido no conselho. ",""))</f>
        <v/>
      </c>
      <c r="X174" s="19" t="n"/>
    </row>
    <row r="175">
      <c r="A175" s="12">
        <f>IF(C175="","",ROW()-4)</f>
        <v/>
      </c>
      <c r="B175" s="18" t="n"/>
      <c r="C175" s="15" t="n"/>
      <c r="D175" s="15" t="n"/>
      <c r="E175" s="15" t="n"/>
      <c r="F175" s="15" t="n"/>
      <c r="G175" s="15" t="n"/>
      <c r="H175" s="18" t="n"/>
      <c r="I175" s="18" t="n"/>
      <c r="J175" s="12">
        <f>IF(OR(H175="",I175=""),"",I175-H175+1)</f>
        <v/>
      </c>
      <c r="K175" s="12">
        <f>IF(H175="","",CHOOSE(WEEKDAY(H175),"domingo","segunda","terça","quarta","quinta","sexta","sábado"))</f>
        <v/>
      </c>
      <c r="L175" s="15" t="n"/>
      <c r="M175" s="15" t="n"/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5" t="n"/>
      <c r="W175" s="16">
        <f>IF(C175="","",IF(AND(J175&lt;&gt;"",N(J175)&gt;15),"Passa de 15 dias: encaminhar ao INSS. ","")&amp;IF(AND(P175&lt;&gt;"",H175&lt;&gt;""),IF(COUNTIFS($P$5:$P$304,P175,$H$5:$H$304,"&gt;="&amp;(H175-90),$H$5:$H$304,"&lt;="&amp;H175)&gt;=3,"3º atestado ou mais da mesma unidade em 90 dias. ",""),"")&amp;IF(AND(C175&lt;&gt;"",H175&lt;&gt;""),IF(AND(COUNTIFS($C$5:$C$304,C175,$H$5:$H$304,"&gt;="&amp;(H175-365),$H$5:$H$304,"&lt;="&amp;H175)&gt;=3,(COUNTIFS($C$5:$C$304,C175,$K$5:$K$304,"segunda",$H$5:$H$304,"&gt;="&amp;(H175-365),$H$5:$H$304,"&lt;="&amp;H175)+COUNTIFS($C$5:$C$304,C175,$K$5:$K$304,"sexta",$H$5:$H$304,"&gt;="&amp;(H175-365),$H$5:$H$304,"&lt;="&amp;H175))/COUNTIFS($C$5:$C$304,C175,$H$5:$H$304,"&gt;="&amp;(H175-365),$H$5:$H$304,"&lt;="&amp;H175)&gt;=0.6),"Colaborador com 60% ou mais dos atestados na segunda ou sexta (12 meses). ",""),"")&amp;IF(AND(C175&lt;&gt;"",R175="Não"),"Registro ainda não conferido no conselho. ",""))</f>
        <v/>
      </c>
      <c r="X175" s="19" t="n"/>
    </row>
    <row r="176">
      <c r="A176" s="12">
        <f>IF(C176="","",ROW()-4)</f>
        <v/>
      </c>
      <c r="B176" s="18" t="n"/>
      <c r="C176" s="15" t="n"/>
      <c r="D176" s="15" t="n"/>
      <c r="E176" s="15" t="n"/>
      <c r="F176" s="15" t="n"/>
      <c r="G176" s="15" t="n"/>
      <c r="H176" s="18" t="n"/>
      <c r="I176" s="18" t="n"/>
      <c r="J176" s="12">
        <f>IF(OR(H176="",I176=""),"",I176-H176+1)</f>
        <v/>
      </c>
      <c r="K176" s="12">
        <f>IF(H176="","",CHOOSE(WEEKDAY(H176),"domingo","segunda","terça","quarta","quinta","sexta","sábado"))</f>
        <v/>
      </c>
      <c r="L176" s="15" t="n"/>
      <c r="M176" s="15" t="n"/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5" t="n"/>
      <c r="W176" s="16">
        <f>IF(C176="","",IF(AND(J176&lt;&gt;"",N(J176)&gt;15),"Passa de 15 dias: encaminhar ao INSS. ","")&amp;IF(AND(P176&lt;&gt;"",H176&lt;&gt;""),IF(COUNTIFS($P$5:$P$304,P176,$H$5:$H$304,"&gt;="&amp;(H176-90),$H$5:$H$304,"&lt;="&amp;H176)&gt;=3,"3º atestado ou mais da mesma unidade em 90 dias. ",""),"")&amp;IF(AND(C176&lt;&gt;"",H176&lt;&gt;""),IF(AND(COUNTIFS($C$5:$C$304,C176,$H$5:$H$304,"&gt;="&amp;(H176-365),$H$5:$H$304,"&lt;="&amp;H176)&gt;=3,(COUNTIFS($C$5:$C$304,C176,$K$5:$K$304,"segunda",$H$5:$H$304,"&gt;="&amp;(H176-365),$H$5:$H$304,"&lt;="&amp;H176)+COUNTIFS($C$5:$C$304,C176,$K$5:$K$304,"sexta",$H$5:$H$304,"&gt;="&amp;(H176-365),$H$5:$H$304,"&lt;="&amp;H176))/COUNTIFS($C$5:$C$304,C176,$H$5:$H$304,"&gt;="&amp;(H176-365),$H$5:$H$304,"&lt;="&amp;H176)&gt;=0.6),"Colaborador com 60% ou mais dos atestados na segunda ou sexta (12 meses). ",""),"")&amp;IF(AND(C176&lt;&gt;"",R176="Não"),"Registro ainda não conferido no conselho. ",""))</f>
        <v/>
      </c>
      <c r="X176" s="19" t="n"/>
    </row>
    <row r="177">
      <c r="A177" s="12">
        <f>IF(C177="","",ROW()-4)</f>
        <v/>
      </c>
      <c r="B177" s="18" t="n"/>
      <c r="C177" s="15" t="n"/>
      <c r="D177" s="15" t="n"/>
      <c r="E177" s="15" t="n"/>
      <c r="F177" s="15" t="n"/>
      <c r="G177" s="15" t="n"/>
      <c r="H177" s="18" t="n"/>
      <c r="I177" s="18" t="n"/>
      <c r="J177" s="12">
        <f>IF(OR(H177="",I177=""),"",I177-H177+1)</f>
        <v/>
      </c>
      <c r="K177" s="12">
        <f>IF(H177="","",CHOOSE(WEEKDAY(H177),"domingo","segunda","terça","quarta","quinta","sexta","sábado"))</f>
        <v/>
      </c>
      <c r="L177" s="15" t="n"/>
      <c r="M177" s="15" t="n"/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5" t="n"/>
      <c r="W177" s="16">
        <f>IF(C177="","",IF(AND(J177&lt;&gt;"",N(J177)&gt;15),"Passa de 15 dias: encaminhar ao INSS. ","")&amp;IF(AND(P177&lt;&gt;"",H177&lt;&gt;""),IF(COUNTIFS($P$5:$P$304,P177,$H$5:$H$304,"&gt;="&amp;(H177-90),$H$5:$H$304,"&lt;="&amp;H177)&gt;=3,"3º atestado ou mais da mesma unidade em 90 dias. ",""),"")&amp;IF(AND(C177&lt;&gt;"",H177&lt;&gt;""),IF(AND(COUNTIFS($C$5:$C$304,C177,$H$5:$H$304,"&gt;="&amp;(H177-365),$H$5:$H$304,"&lt;="&amp;H177)&gt;=3,(COUNTIFS($C$5:$C$304,C177,$K$5:$K$304,"segunda",$H$5:$H$304,"&gt;="&amp;(H177-365),$H$5:$H$304,"&lt;="&amp;H177)+COUNTIFS($C$5:$C$304,C177,$K$5:$K$304,"sexta",$H$5:$H$304,"&gt;="&amp;(H177-365),$H$5:$H$304,"&lt;="&amp;H177))/COUNTIFS($C$5:$C$304,C177,$H$5:$H$304,"&gt;="&amp;(H177-365),$H$5:$H$304,"&lt;="&amp;H177)&gt;=0.6),"Colaborador com 60% ou mais dos atestados na segunda ou sexta (12 meses). ",""),"")&amp;IF(AND(C177&lt;&gt;"",R177="Não"),"Registro ainda não conferido no conselho. ",""))</f>
        <v/>
      </c>
      <c r="X177" s="19" t="n"/>
    </row>
    <row r="178">
      <c r="A178" s="12">
        <f>IF(C178="","",ROW()-4)</f>
        <v/>
      </c>
      <c r="B178" s="18" t="n"/>
      <c r="C178" s="15" t="n"/>
      <c r="D178" s="15" t="n"/>
      <c r="E178" s="15" t="n"/>
      <c r="F178" s="15" t="n"/>
      <c r="G178" s="15" t="n"/>
      <c r="H178" s="18" t="n"/>
      <c r="I178" s="18" t="n"/>
      <c r="J178" s="12">
        <f>IF(OR(H178="",I178=""),"",I178-H178+1)</f>
        <v/>
      </c>
      <c r="K178" s="12">
        <f>IF(H178="","",CHOOSE(WEEKDAY(H178),"domingo","segunda","terça","quarta","quinta","sexta","sábado"))</f>
        <v/>
      </c>
      <c r="L178" s="15" t="n"/>
      <c r="M178" s="15" t="n"/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5" t="n"/>
      <c r="W178" s="16">
        <f>IF(C178="","",IF(AND(J178&lt;&gt;"",N(J178)&gt;15),"Passa de 15 dias: encaminhar ao INSS. ","")&amp;IF(AND(P178&lt;&gt;"",H178&lt;&gt;""),IF(COUNTIFS($P$5:$P$304,P178,$H$5:$H$304,"&gt;="&amp;(H178-90),$H$5:$H$304,"&lt;="&amp;H178)&gt;=3,"3º atestado ou mais da mesma unidade em 90 dias. ",""),"")&amp;IF(AND(C178&lt;&gt;"",H178&lt;&gt;""),IF(AND(COUNTIFS($C$5:$C$304,C178,$H$5:$H$304,"&gt;="&amp;(H178-365),$H$5:$H$304,"&lt;="&amp;H178)&gt;=3,(COUNTIFS($C$5:$C$304,C178,$K$5:$K$304,"segunda",$H$5:$H$304,"&gt;="&amp;(H178-365),$H$5:$H$304,"&lt;="&amp;H178)+COUNTIFS($C$5:$C$304,C178,$K$5:$K$304,"sexta",$H$5:$H$304,"&gt;="&amp;(H178-365),$H$5:$H$304,"&lt;="&amp;H178))/COUNTIFS($C$5:$C$304,C178,$H$5:$H$304,"&gt;="&amp;(H178-365),$H$5:$H$304,"&lt;="&amp;H178)&gt;=0.6),"Colaborador com 60% ou mais dos atestados na segunda ou sexta (12 meses). ",""),"")&amp;IF(AND(C178&lt;&gt;"",R178="Não"),"Registro ainda não conferido no conselho. ",""))</f>
        <v/>
      </c>
      <c r="X178" s="19" t="n"/>
    </row>
    <row r="179">
      <c r="A179" s="12">
        <f>IF(C179="","",ROW()-4)</f>
        <v/>
      </c>
      <c r="B179" s="18" t="n"/>
      <c r="C179" s="15" t="n"/>
      <c r="D179" s="15" t="n"/>
      <c r="E179" s="15" t="n"/>
      <c r="F179" s="15" t="n"/>
      <c r="G179" s="15" t="n"/>
      <c r="H179" s="18" t="n"/>
      <c r="I179" s="18" t="n"/>
      <c r="J179" s="12">
        <f>IF(OR(H179="",I179=""),"",I179-H179+1)</f>
        <v/>
      </c>
      <c r="K179" s="12">
        <f>IF(H179="","",CHOOSE(WEEKDAY(H179),"domingo","segunda","terça","quarta","quinta","sexta","sábado"))</f>
        <v/>
      </c>
      <c r="L179" s="15" t="n"/>
      <c r="M179" s="15" t="n"/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5" t="n"/>
      <c r="W179" s="16">
        <f>IF(C179="","",IF(AND(J179&lt;&gt;"",N(J179)&gt;15),"Passa de 15 dias: encaminhar ao INSS. ","")&amp;IF(AND(P179&lt;&gt;"",H179&lt;&gt;""),IF(COUNTIFS($P$5:$P$304,P179,$H$5:$H$304,"&gt;="&amp;(H179-90),$H$5:$H$304,"&lt;="&amp;H179)&gt;=3,"3º atestado ou mais da mesma unidade em 90 dias. ",""),"")&amp;IF(AND(C179&lt;&gt;"",H179&lt;&gt;""),IF(AND(COUNTIFS($C$5:$C$304,C179,$H$5:$H$304,"&gt;="&amp;(H179-365),$H$5:$H$304,"&lt;="&amp;H179)&gt;=3,(COUNTIFS($C$5:$C$304,C179,$K$5:$K$304,"segunda",$H$5:$H$304,"&gt;="&amp;(H179-365),$H$5:$H$304,"&lt;="&amp;H179)+COUNTIFS($C$5:$C$304,C179,$K$5:$K$304,"sexta",$H$5:$H$304,"&gt;="&amp;(H179-365),$H$5:$H$304,"&lt;="&amp;H179))/COUNTIFS($C$5:$C$304,C179,$H$5:$H$304,"&gt;="&amp;(H179-365),$H$5:$H$304,"&lt;="&amp;H179)&gt;=0.6),"Colaborador com 60% ou mais dos atestados na segunda ou sexta (12 meses). ",""),"")&amp;IF(AND(C179&lt;&gt;"",R179="Não"),"Registro ainda não conferido no conselho. ",""))</f>
        <v/>
      </c>
      <c r="X179" s="19" t="n"/>
    </row>
    <row r="180">
      <c r="A180" s="12">
        <f>IF(C180="","",ROW()-4)</f>
        <v/>
      </c>
      <c r="B180" s="18" t="n"/>
      <c r="C180" s="15" t="n"/>
      <c r="D180" s="15" t="n"/>
      <c r="E180" s="15" t="n"/>
      <c r="F180" s="15" t="n"/>
      <c r="G180" s="15" t="n"/>
      <c r="H180" s="18" t="n"/>
      <c r="I180" s="18" t="n"/>
      <c r="J180" s="12">
        <f>IF(OR(H180="",I180=""),"",I180-H180+1)</f>
        <v/>
      </c>
      <c r="K180" s="12">
        <f>IF(H180="","",CHOOSE(WEEKDAY(H180),"domingo","segunda","terça","quarta","quinta","sexta","sábado"))</f>
        <v/>
      </c>
      <c r="L180" s="15" t="n"/>
      <c r="M180" s="15" t="n"/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5" t="n"/>
      <c r="W180" s="16">
        <f>IF(C180="","",IF(AND(J180&lt;&gt;"",N(J180)&gt;15),"Passa de 15 dias: encaminhar ao INSS. ","")&amp;IF(AND(P180&lt;&gt;"",H180&lt;&gt;""),IF(COUNTIFS($P$5:$P$304,P180,$H$5:$H$304,"&gt;="&amp;(H180-90),$H$5:$H$304,"&lt;="&amp;H180)&gt;=3,"3º atestado ou mais da mesma unidade em 90 dias. ",""),"")&amp;IF(AND(C180&lt;&gt;"",H180&lt;&gt;""),IF(AND(COUNTIFS($C$5:$C$304,C180,$H$5:$H$304,"&gt;="&amp;(H180-365),$H$5:$H$304,"&lt;="&amp;H180)&gt;=3,(COUNTIFS($C$5:$C$304,C180,$K$5:$K$304,"segunda",$H$5:$H$304,"&gt;="&amp;(H180-365),$H$5:$H$304,"&lt;="&amp;H180)+COUNTIFS($C$5:$C$304,C180,$K$5:$K$304,"sexta",$H$5:$H$304,"&gt;="&amp;(H180-365),$H$5:$H$304,"&lt;="&amp;H180))/COUNTIFS($C$5:$C$304,C180,$H$5:$H$304,"&gt;="&amp;(H180-365),$H$5:$H$304,"&lt;="&amp;H180)&gt;=0.6),"Colaborador com 60% ou mais dos atestados na segunda ou sexta (12 meses). ",""),"")&amp;IF(AND(C180&lt;&gt;"",R180="Não"),"Registro ainda não conferido no conselho. ",""))</f>
        <v/>
      </c>
      <c r="X180" s="19" t="n"/>
    </row>
    <row r="181">
      <c r="A181" s="12">
        <f>IF(C181="","",ROW()-4)</f>
        <v/>
      </c>
      <c r="B181" s="18" t="n"/>
      <c r="C181" s="15" t="n"/>
      <c r="D181" s="15" t="n"/>
      <c r="E181" s="15" t="n"/>
      <c r="F181" s="15" t="n"/>
      <c r="G181" s="15" t="n"/>
      <c r="H181" s="18" t="n"/>
      <c r="I181" s="18" t="n"/>
      <c r="J181" s="12">
        <f>IF(OR(H181="",I181=""),"",I181-H181+1)</f>
        <v/>
      </c>
      <c r="K181" s="12">
        <f>IF(H181="","",CHOOSE(WEEKDAY(H181),"domingo","segunda","terça","quarta","quinta","sexta","sábado"))</f>
        <v/>
      </c>
      <c r="L181" s="15" t="n"/>
      <c r="M181" s="15" t="n"/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5" t="n"/>
      <c r="W181" s="16">
        <f>IF(C181="","",IF(AND(J181&lt;&gt;"",N(J181)&gt;15),"Passa de 15 dias: encaminhar ao INSS. ","")&amp;IF(AND(P181&lt;&gt;"",H181&lt;&gt;""),IF(COUNTIFS($P$5:$P$304,P181,$H$5:$H$304,"&gt;="&amp;(H181-90),$H$5:$H$304,"&lt;="&amp;H181)&gt;=3,"3º atestado ou mais da mesma unidade em 90 dias. ",""),"")&amp;IF(AND(C181&lt;&gt;"",H181&lt;&gt;""),IF(AND(COUNTIFS($C$5:$C$304,C181,$H$5:$H$304,"&gt;="&amp;(H181-365),$H$5:$H$304,"&lt;="&amp;H181)&gt;=3,(COUNTIFS($C$5:$C$304,C181,$K$5:$K$304,"segunda",$H$5:$H$304,"&gt;="&amp;(H181-365),$H$5:$H$304,"&lt;="&amp;H181)+COUNTIFS($C$5:$C$304,C181,$K$5:$K$304,"sexta",$H$5:$H$304,"&gt;="&amp;(H181-365),$H$5:$H$304,"&lt;="&amp;H181))/COUNTIFS($C$5:$C$304,C181,$H$5:$H$304,"&gt;="&amp;(H181-365),$H$5:$H$304,"&lt;="&amp;H181)&gt;=0.6),"Colaborador com 60% ou mais dos atestados na segunda ou sexta (12 meses). ",""),"")&amp;IF(AND(C181&lt;&gt;"",R181="Não"),"Registro ainda não conferido no conselho. ",""))</f>
        <v/>
      </c>
      <c r="X181" s="19" t="n"/>
    </row>
    <row r="182">
      <c r="A182" s="12">
        <f>IF(C182="","",ROW()-4)</f>
        <v/>
      </c>
      <c r="B182" s="18" t="n"/>
      <c r="C182" s="15" t="n"/>
      <c r="D182" s="15" t="n"/>
      <c r="E182" s="15" t="n"/>
      <c r="F182" s="15" t="n"/>
      <c r="G182" s="15" t="n"/>
      <c r="H182" s="18" t="n"/>
      <c r="I182" s="18" t="n"/>
      <c r="J182" s="12">
        <f>IF(OR(H182="",I182=""),"",I182-H182+1)</f>
        <v/>
      </c>
      <c r="K182" s="12">
        <f>IF(H182="","",CHOOSE(WEEKDAY(H182),"domingo","segunda","terça","quarta","quinta","sexta","sábado"))</f>
        <v/>
      </c>
      <c r="L182" s="15" t="n"/>
      <c r="M182" s="15" t="n"/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5" t="n"/>
      <c r="W182" s="16">
        <f>IF(C182="","",IF(AND(J182&lt;&gt;"",N(J182)&gt;15),"Passa de 15 dias: encaminhar ao INSS. ","")&amp;IF(AND(P182&lt;&gt;"",H182&lt;&gt;""),IF(COUNTIFS($P$5:$P$304,P182,$H$5:$H$304,"&gt;="&amp;(H182-90),$H$5:$H$304,"&lt;="&amp;H182)&gt;=3,"3º atestado ou mais da mesma unidade em 90 dias. ",""),"")&amp;IF(AND(C182&lt;&gt;"",H182&lt;&gt;""),IF(AND(COUNTIFS($C$5:$C$304,C182,$H$5:$H$304,"&gt;="&amp;(H182-365),$H$5:$H$304,"&lt;="&amp;H182)&gt;=3,(COUNTIFS($C$5:$C$304,C182,$K$5:$K$304,"segunda",$H$5:$H$304,"&gt;="&amp;(H182-365),$H$5:$H$304,"&lt;="&amp;H182)+COUNTIFS($C$5:$C$304,C182,$K$5:$K$304,"sexta",$H$5:$H$304,"&gt;="&amp;(H182-365),$H$5:$H$304,"&lt;="&amp;H182))/COUNTIFS($C$5:$C$304,C182,$H$5:$H$304,"&gt;="&amp;(H182-365),$H$5:$H$304,"&lt;="&amp;H182)&gt;=0.6),"Colaborador com 60% ou mais dos atestados na segunda ou sexta (12 meses). ",""),"")&amp;IF(AND(C182&lt;&gt;"",R182="Não"),"Registro ainda não conferido no conselho. ",""))</f>
        <v/>
      </c>
      <c r="X182" s="19" t="n"/>
    </row>
    <row r="183">
      <c r="A183" s="12">
        <f>IF(C183="","",ROW()-4)</f>
        <v/>
      </c>
      <c r="B183" s="18" t="n"/>
      <c r="C183" s="15" t="n"/>
      <c r="D183" s="15" t="n"/>
      <c r="E183" s="15" t="n"/>
      <c r="F183" s="15" t="n"/>
      <c r="G183" s="15" t="n"/>
      <c r="H183" s="18" t="n"/>
      <c r="I183" s="18" t="n"/>
      <c r="J183" s="12">
        <f>IF(OR(H183="",I183=""),"",I183-H183+1)</f>
        <v/>
      </c>
      <c r="K183" s="12">
        <f>IF(H183="","",CHOOSE(WEEKDAY(H183),"domingo","segunda","terça","quarta","quinta","sexta","sábado"))</f>
        <v/>
      </c>
      <c r="L183" s="15" t="n"/>
      <c r="M183" s="15" t="n"/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5" t="n"/>
      <c r="W183" s="16">
        <f>IF(C183="","",IF(AND(J183&lt;&gt;"",N(J183)&gt;15),"Passa de 15 dias: encaminhar ao INSS. ","")&amp;IF(AND(P183&lt;&gt;"",H183&lt;&gt;""),IF(COUNTIFS($P$5:$P$304,P183,$H$5:$H$304,"&gt;="&amp;(H183-90),$H$5:$H$304,"&lt;="&amp;H183)&gt;=3,"3º atestado ou mais da mesma unidade em 90 dias. ",""),"")&amp;IF(AND(C183&lt;&gt;"",H183&lt;&gt;""),IF(AND(COUNTIFS($C$5:$C$304,C183,$H$5:$H$304,"&gt;="&amp;(H183-365),$H$5:$H$304,"&lt;="&amp;H183)&gt;=3,(COUNTIFS($C$5:$C$304,C183,$K$5:$K$304,"segunda",$H$5:$H$304,"&gt;="&amp;(H183-365),$H$5:$H$304,"&lt;="&amp;H183)+COUNTIFS($C$5:$C$304,C183,$K$5:$K$304,"sexta",$H$5:$H$304,"&gt;="&amp;(H183-365),$H$5:$H$304,"&lt;="&amp;H183))/COUNTIFS($C$5:$C$304,C183,$H$5:$H$304,"&gt;="&amp;(H183-365),$H$5:$H$304,"&lt;="&amp;H183)&gt;=0.6),"Colaborador com 60% ou mais dos atestados na segunda ou sexta (12 meses). ",""),"")&amp;IF(AND(C183&lt;&gt;"",R183="Não"),"Registro ainda não conferido no conselho. ",""))</f>
        <v/>
      </c>
      <c r="X183" s="19" t="n"/>
    </row>
    <row r="184">
      <c r="A184" s="12">
        <f>IF(C184="","",ROW()-4)</f>
        <v/>
      </c>
      <c r="B184" s="18" t="n"/>
      <c r="C184" s="15" t="n"/>
      <c r="D184" s="15" t="n"/>
      <c r="E184" s="15" t="n"/>
      <c r="F184" s="15" t="n"/>
      <c r="G184" s="15" t="n"/>
      <c r="H184" s="18" t="n"/>
      <c r="I184" s="18" t="n"/>
      <c r="J184" s="12">
        <f>IF(OR(H184="",I184=""),"",I184-H184+1)</f>
        <v/>
      </c>
      <c r="K184" s="12">
        <f>IF(H184="","",CHOOSE(WEEKDAY(H184),"domingo","segunda","terça","quarta","quinta","sexta","sábado"))</f>
        <v/>
      </c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6">
        <f>IF(C184="","",IF(AND(J184&lt;&gt;"",N(J184)&gt;15),"Passa de 15 dias: encaminhar ao INSS. ","")&amp;IF(AND(P184&lt;&gt;"",H184&lt;&gt;""),IF(COUNTIFS($P$5:$P$304,P184,$H$5:$H$304,"&gt;="&amp;(H184-90),$H$5:$H$304,"&lt;="&amp;H184)&gt;=3,"3º atestado ou mais da mesma unidade em 90 dias. ",""),"")&amp;IF(AND(C184&lt;&gt;"",H184&lt;&gt;""),IF(AND(COUNTIFS($C$5:$C$304,C184,$H$5:$H$304,"&gt;="&amp;(H184-365),$H$5:$H$304,"&lt;="&amp;H184)&gt;=3,(COUNTIFS($C$5:$C$304,C184,$K$5:$K$304,"segunda",$H$5:$H$304,"&gt;="&amp;(H184-365),$H$5:$H$304,"&lt;="&amp;H184)+COUNTIFS($C$5:$C$304,C184,$K$5:$K$304,"sexta",$H$5:$H$304,"&gt;="&amp;(H184-365),$H$5:$H$304,"&lt;="&amp;H184))/COUNTIFS($C$5:$C$304,C184,$H$5:$H$304,"&gt;="&amp;(H184-365),$H$5:$H$304,"&lt;="&amp;H184)&gt;=0.6),"Colaborador com 60% ou mais dos atestados na segunda ou sexta (12 meses). ",""),"")&amp;IF(AND(C184&lt;&gt;"",R184="Não"),"Registro ainda não conferido no conselho. ",""))</f>
        <v/>
      </c>
      <c r="X184" s="19" t="n"/>
    </row>
    <row r="185">
      <c r="A185" s="12">
        <f>IF(C185="","",ROW()-4)</f>
        <v/>
      </c>
      <c r="B185" s="18" t="n"/>
      <c r="C185" s="15" t="n"/>
      <c r="D185" s="15" t="n"/>
      <c r="E185" s="15" t="n"/>
      <c r="F185" s="15" t="n"/>
      <c r="G185" s="15" t="n"/>
      <c r="H185" s="18" t="n"/>
      <c r="I185" s="18" t="n"/>
      <c r="J185" s="12">
        <f>IF(OR(H185="",I185=""),"",I185-H185+1)</f>
        <v/>
      </c>
      <c r="K185" s="12">
        <f>IF(H185="","",CHOOSE(WEEKDAY(H185),"domingo","segunda","terça","quarta","quinta","sexta","sábado"))</f>
        <v/>
      </c>
      <c r="L185" s="15" t="n"/>
      <c r="M185" s="15" t="n"/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5" t="n"/>
      <c r="W185" s="16">
        <f>IF(C185="","",IF(AND(J185&lt;&gt;"",N(J185)&gt;15),"Passa de 15 dias: encaminhar ao INSS. ","")&amp;IF(AND(P185&lt;&gt;"",H185&lt;&gt;""),IF(COUNTIFS($P$5:$P$304,P185,$H$5:$H$304,"&gt;="&amp;(H185-90),$H$5:$H$304,"&lt;="&amp;H185)&gt;=3,"3º atestado ou mais da mesma unidade em 90 dias. ",""),"")&amp;IF(AND(C185&lt;&gt;"",H185&lt;&gt;""),IF(AND(COUNTIFS($C$5:$C$304,C185,$H$5:$H$304,"&gt;="&amp;(H185-365),$H$5:$H$304,"&lt;="&amp;H185)&gt;=3,(COUNTIFS($C$5:$C$304,C185,$K$5:$K$304,"segunda",$H$5:$H$304,"&gt;="&amp;(H185-365),$H$5:$H$304,"&lt;="&amp;H185)+COUNTIFS($C$5:$C$304,C185,$K$5:$K$304,"sexta",$H$5:$H$304,"&gt;="&amp;(H185-365),$H$5:$H$304,"&lt;="&amp;H185))/COUNTIFS($C$5:$C$304,C185,$H$5:$H$304,"&gt;="&amp;(H185-365),$H$5:$H$304,"&lt;="&amp;H185)&gt;=0.6),"Colaborador com 60% ou mais dos atestados na segunda ou sexta (12 meses). ",""),"")&amp;IF(AND(C185&lt;&gt;"",R185="Não"),"Registro ainda não conferido no conselho. ",""))</f>
        <v/>
      </c>
      <c r="X185" s="19" t="n"/>
    </row>
    <row r="186">
      <c r="A186" s="12">
        <f>IF(C186="","",ROW()-4)</f>
        <v/>
      </c>
      <c r="B186" s="18" t="n"/>
      <c r="C186" s="15" t="n"/>
      <c r="D186" s="15" t="n"/>
      <c r="E186" s="15" t="n"/>
      <c r="F186" s="15" t="n"/>
      <c r="G186" s="15" t="n"/>
      <c r="H186" s="18" t="n"/>
      <c r="I186" s="18" t="n"/>
      <c r="J186" s="12">
        <f>IF(OR(H186="",I186=""),"",I186-H186+1)</f>
        <v/>
      </c>
      <c r="K186" s="12">
        <f>IF(H186="","",CHOOSE(WEEKDAY(H186),"domingo","segunda","terça","quarta","quinta","sexta","sábado"))</f>
        <v/>
      </c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6">
        <f>IF(C186="","",IF(AND(J186&lt;&gt;"",N(J186)&gt;15),"Passa de 15 dias: encaminhar ao INSS. ","")&amp;IF(AND(P186&lt;&gt;"",H186&lt;&gt;""),IF(COUNTIFS($P$5:$P$304,P186,$H$5:$H$304,"&gt;="&amp;(H186-90),$H$5:$H$304,"&lt;="&amp;H186)&gt;=3,"3º atestado ou mais da mesma unidade em 90 dias. ",""),"")&amp;IF(AND(C186&lt;&gt;"",H186&lt;&gt;""),IF(AND(COUNTIFS($C$5:$C$304,C186,$H$5:$H$304,"&gt;="&amp;(H186-365),$H$5:$H$304,"&lt;="&amp;H186)&gt;=3,(COUNTIFS($C$5:$C$304,C186,$K$5:$K$304,"segunda",$H$5:$H$304,"&gt;="&amp;(H186-365),$H$5:$H$304,"&lt;="&amp;H186)+COUNTIFS($C$5:$C$304,C186,$K$5:$K$304,"sexta",$H$5:$H$304,"&gt;="&amp;(H186-365),$H$5:$H$304,"&lt;="&amp;H186))/COUNTIFS($C$5:$C$304,C186,$H$5:$H$304,"&gt;="&amp;(H186-365),$H$5:$H$304,"&lt;="&amp;H186)&gt;=0.6),"Colaborador com 60% ou mais dos atestados na segunda ou sexta (12 meses). ",""),"")&amp;IF(AND(C186&lt;&gt;"",R186="Não"),"Registro ainda não conferido no conselho. ",""))</f>
        <v/>
      </c>
      <c r="X186" s="19" t="n"/>
    </row>
    <row r="187">
      <c r="A187" s="12">
        <f>IF(C187="","",ROW()-4)</f>
        <v/>
      </c>
      <c r="B187" s="18" t="n"/>
      <c r="C187" s="15" t="n"/>
      <c r="D187" s="15" t="n"/>
      <c r="E187" s="15" t="n"/>
      <c r="F187" s="15" t="n"/>
      <c r="G187" s="15" t="n"/>
      <c r="H187" s="18" t="n"/>
      <c r="I187" s="18" t="n"/>
      <c r="J187" s="12">
        <f>IF(OR(H187="",I187=""),"",I187-H187+1)</f>
        <v/>
      </c>
      <c r="K187" s="12">
        <f>IF(H187="","",CHOOSE(WEEKDAY(H187),"domingo","segunda","terça","quarta","quinta","sexta","sábado"))</f>
        <v/>
      </c>
      <c r="L187" s="15" t="n"/>
      <c r="M187" s="15" t="n"/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5" t="n"/>
      <c r="W187" s="16">
        <f>IF(C187="","",IF(AND(J187&lt;&gt;"",N(J187)&gt;15),"Passa de 15 dias: encaminhar ao INSS. ","")&amp;IF(AND(P187&lt;&gt;"",H187&lt;&gt;""),IF(COUNTIFS($P$5:$P$304,P187,$H$5:$H$304,"&gt;="&amp;(H187-90),$H$5:$H$304,"&lt;="&amp;H187)&gt;=3,"3º atestado ou mais da mesma unidade em 90 dias. ",""),"")&amp;IF(AND(C187&lt;&gt;"",H187&lt;&gt;""),IF(AND(COUNTIFS($C$5:$C$304,C187,$H$5:$H$304,"&gt;="&amp;(H187-365),$H$5:$H$304,"&lt;="&amp;H187)&gt;=3,(COUNTIFS($C$5:$C$304,C187,$K$5:$K$304,"segunda",$H$5:$H$304,"&gt;="&amp;(H187-365),$H$5:$H$304,"&lt;="&amp;H187)+COUNTIFS($C$5:$C$304,C187,$K$5:$K$304,"sexta",$H$5:$H$304,"&gt;="&amp;(H187-365),$H$5:$H$304,"&lt;="&amp;H187))/COUNTIFS($C$5:$C$304,C187,$H$5:$H$304,"&gt;="&amp;(H187-365),$H$5:$H$304,"&lt;="&amp;H187)&gt;=0.6),"Colaborador com 60% ou mais dos atestados na segunda ou sexta (12 meses). ",""),"")&amp;IF(AND(C187&lt;&gt;"",R187="Não"),"Registro ainda não conferido no conselho. ",""))</f>
        <v/>
      </c>
      <c r="X187" s="19" t="n"/>
    </row>
    <row r="188">
      <c r="A188" s="12">
        <f>IF(C188="","",ROW()-4)</f>
        <v/>
      </c>
      <c r="B188" s="18" t="n"/>
      <c r="C188" s="15" t="n"/>
      <c r="D188" s="15" t="n"/>
      <c r="E188" s="15" t="n"/>
      <c r="F188" s="15" t="n"/>
      <c r="G188" s="15" t="n"/>
      <c r="H188" s="18" t="n"/>
      <c r="I188" s="18" t="n"/>
      <c r="J188" s="12">
        <f>IF(OR(H188="",I188=""),"",I188-H188+1)</f>
        <v/>
      </c>
      <c r="K188" s="12">
        <f>IF(H188="","",CHOOSE(WEEKDAY(H188),"domingo","segunda","terça","quarta","quinta","sexta","sábado"))</f>
        <v/>
      </c>
      <c r="L188" s="15" t="n"/>
      <c r="M188" s="15" t="n"/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5" t="n"/>
      <c r="W188" s="16">
        <f>IF(C188="","",IF(AND(J188&lt;&gt;"",N(J188)&gt;15),"Passa de 15 dias: encaminhar ao INSS. ","")&amp;IF(AND(P188&lt;&gt;"",H188&lt;&gt;""),IF(COUNTIFS($P$5:$P$304,P188,$H$5:$H$304,"&gt;="&amp;(H188-90),$H$5:$H$304,"&lt;="&amp;H188)&gt;=3,"3º atestado ou mais da mesma unidade em 90 dias. ",""),"")&amp;IF(AND(C188&lt;&gt;"",H188&lt;&gt;""),IF(AND(COUNTIFS($C$5:$C$304,C188,$H$5:$H$304,"&gt;="&amp;(H188-365),$H$5:$H$304,"&lt;="&amp;H188)&gt;=3,(COUNTIFS($C$5:$C$304,C188,$K$5:$K$304,"segunda",$H$5:$H$304,"&gt;="&amp;(H188-365),$H$5:$H$304,"&lt;="&amp;H188)+COUNTIFS($C$5:$C$304,C188,$K$5:$K$304,"sexta",$H$5:$H$304,"&gt;="&amp;(H188-365),$H$5:$H$304,"&lt;="&amp;H188))/COUNTIFS($C$5:$C$304,C188,$H$5:$H$304,"&gt;="&amp;(H188-365),$H$5:$H$304,"&lt;="&amp;H188)&gt;=0.6),"Colaborador com 60% ou mais dos atestados na segunda ou sexta (12 meses). ",""),"")&amp;IF(AND(C188&lt;&gt;"",R188="Não"),"Registro ainda não conferido no conselho. ",""))</f>
        <v/>
      </c>
      <c r="X188" s="19" t="n"/>
    </row>
    <row r="189">
      <c r="A189" s="12">
        <f>IF(C189="","",ROW()-4)</f>
        <v/>
      </c>
      <c r="B189" s="18" t="n"/>
      <c r="C189" s="15" t="n"/>
      <c r="D189" s="15" t="n"/>
      <c r="E189" s="15" t="n"/>
      <c r="F189" s="15" t="n"/>
      <c r="G189" s="15" t="n"/>
      <c r="H189" s="18" t="n"/>
      <c r="I189" s="18" t="n"/>
      <c r="J189" s="12">
        <f>IF(OR(H189="",I189=""),"",I189-H189+1)</f>
        <v/>
      </c>
      <c r="K189" s="12">
        <f>IF(H189="","",CHOOSE(WEEKDAY(H189),"domingo","segunda","terça","quarta","quinta","sexta","sábado"))</f>
        <v/>
      </c>
      <c r="L189" s="15" t="n"/>
      <c r="M189" s="15" t="n"/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5" t="n"/>
      <c r="W189" s="16">
        <f>IF(C189="","",IF(AND(J189&lt;&gt;"",N(J189)&gt;15),"Passa de 15 dias: encaminhar ao INSS. ","")&amp;IF(AND(P189&lt;&gt;"",H189&lt;&gt;""),IF(COUNTIFS($P$5:$P$304,P189,$H$5:$H$304,"&gt;="&amp;(H189-90),$H$5:$H$304,"&lt;="&amp;H189)&gt;=3,"3º atestado ou mais da mesma unidade em 90 dias. ",""),"")&amp;IF(AND(C189&lt;&gt;"",H189&lt;&gt;""),IF(AND(COUNTIFS($C$5:$C$304,C189,$H$5:$H$304,"&gt;="&amp;(H189-365),$H$5:$H$304,"&lt;="&amp;H189)&gt;=3,(COUNTIFS($C$5:$C$304,C189,$K$5:$K$304,"segunda",$H$5:$H$304,"&gt;="&amp;(H189-365),$H$5:$H$304,"&lt;="&amp;H189)+COUNTIFS($C$5:$C$304,C189,$K$5:$K$304,"sexta",$H$5:$H$304,"&gt;="&amp;(H189-365),$H$5:$H$304,"&lt;="&amp;H189))/COUNTIFS($C$5:$C$304,C189,$H$5:$H$304,"&gt;="&amp;(H189-365),$H$5:$H$304,"&lt;="&amp;H189)&gt;=0.6),"Colaborador com 60% ou mais dos atestados na segunda ou sexta (12 meses). ",""),"")&amp;IF(AND(C189&lt;&gt;"",R189="Não"),"Registro ainda não conferido no conselho. ",""))</f>
        <v/>
      </c>
      <c r="X189" s="19" t="n"/>
    </row>
    <row r="190">
      <c r="A190" s="12">
        <f>IF(C190="","",ROW()-4)</f>
        <v/>
      </c>
      <c r="B190" s="18" t="n"/>
      <c r="C190" s="15" t="n"/>
      <c r="D190" s="15" t="n"/>
      <c r="E190" s="15" t="n"/>
      <c r="F190" s="15" t="n"/>
      <c r="G190" s="15" t="n"/>
      <c r="H190" s="18" t="n"/>
      <c r="I190" s="18" t="n"/>
      <c r="J190" s="12">
        <f>IF(OR(H190="",I190=""),"",I190-H190+1)</f>
        <v/>
      </c>
      <c r="K190" s="12">
        <f>IF(H190="","",CHOOSE(WEEKDAY(H190),"domingo","segunda","terça","quarta","quinta","sexta","sábado"))</f>
        <v/>
      </c>
      <c r="L190" s="15" t="n"/>
      <c r="M190" s="15" t="n"/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5" t="n"/>
      <c r="W190" s="16">
        <f>IF(C190="","",IF(AND(J190&lt;&gt;"",N(J190)&gt;15),"Passa de 15 dias: encaminhar ao INSS. ","")&amp;IF(AND(P190&lt;&gt;"",H190&lt;&gt;""),IF(COUNTIFS($P$5:$P$304,P190,$H$5:$H$304,"&gt;="&amp;(H190-90),$H$5:$H$304,"&lt;="&amp;H190)&gt;=3,"3º atestado ou mais da mesma unidade em 90 dias. ",""),"")&amp;IF(AND(C190&lt;&gt;"",H190&lt;&gt;""),IF(AND(COUNTIFS($C$5:$C$304,C190,$H$5:$H$304,"&gt;="&amp;(H190-365),$H$5:$H$304,"&lt;="&amp;H190)&gt;=3,(COUNTIFS($C$5:$C$304,C190,$K$5:$K$304,"segunda",$H$5:$H$304,"&gt;="&amp;(H190-365),$H$5:$H$304,"&lt;="&amp;H190)+COUNTIFS($C$5:$C$304,C190,$K$5:$K$304,"sexta",$H$5:$H$304,"&gt;="&amp;(H190-365),$H$5:$H$304,"&lt;="&amp;H190))/COUNTIFS($C$5:$C$304,C190,$H$5:$H$304,"&gt;="&amp;(H190-365),$H$5:$H$304,"&lt;="&amp;H190)&gt;=0.6),"Colaborador com 60% ou mais dos atestados na segunda ou sexta (12 meses). ",""),"")&amp;IF(AND(C190&lt;&gt;"",R190="Não"),"Registro ainda não conferido no conselho. ",""))</f>
        <v/>
      </c>
      <c r="X190" s="19" t="n"/>
    </row>
    <row r="191">
      <c r="A191" s="12">
        <f>IF(C191="","",ROW()-4)</f>
        <v/>
      </c>
      <c r="B191" s="18" t="n"/>
      <c r="C191" s="15" t="n"/>
      <c r="D191" s="15" t="n"/>
      <c r="E191" s="15" t="n"/>
      <c r="F191" s="15" t="n"/>
      <c r="G191" s="15" t="n"/>
      <c r="H191" s="18" t="n"/>
      <c r="I191" s="18" t="n"/>
      <c r="J191" s="12">
        <f>IF(OR(H191="",I191=""),"",I191-H191+1)</f>
        <v/>
      </c>
      <c r="K191" s="12">
        <f>IF(H191="","",CHOOSE(WEEKDAY(H191),"domingo","segunda","terça","quarta","quinta","sexta","sábado"))</f>
        <v/>
      </c>
      <c r="L191" s="15" t="n"/>
      <c r="M191" s="15" t="n"/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5" t="n"/>
      <c r="W191" s="16">
        <f>IF(C191="","",IF(AND(J191&lt;&gt;"",N(J191)&gt;15),"Passa de 15 dias: encaminhar ao INSS. ","")&amp;IF(AND(P191&lt;&gt;"",H191&lt;&gt;""),IF(COUNTIFS($P$5:$P$304,P191,$H$5:$H$304,"&gt;="&amp;(H191-90),$H$5:$H$304,"&lt;="&amp;H191)&gt;=3,"3º atestado ou mais da mesma unidade em 90 dias. ",""),"")&amp;IF(AND(C191&lt;&gt;"",H191&lt;&gt;""),IF(AND(COUNTIFS($C$5:$C$304,C191,$H$5:$H$304,"&gt;="&amp;(H191-365),$H$5:$H$304,"&lt;="&amp;H191)&gt;=3,(COUNTIFS($C$5:$C$304,C191,$K$5:$K$304,"segunda",$H$5:$H$304,"&gt;="&amp;(H191-365),$H$5:$H$304,"&lt;="&amp;H191)+COUNTIFS($C$5:$C$304,C191,$K$5:$K$304,"sexta",$H$5:$H$304,"&gt;="&amp;(H191-365),$H$5:$H$304,"&lt;="&amp;H191))/COUNTIFS($C$5:$C$304,C191,$H$5:$H$304,"&gt;="&amp;(H191-365),$H$5:$H$304,"&lt;="&amp;H191)&gt;=0.6),"Colaborador com 60% ou mais dos atestados na segunda ou sexta (12 meses). ",""),"")&amp;IF(AND(C191&lt;&gt;"",R191="Não"),"Registro ainda não conferido no conselho. ",""))</f>
        <v/>
      </c>
      <c r="X191" s="19" t="n"/>
    </row>
    <row r="192">
      <c r="A192" s="12">
        <f>IF(C192="","",ROW()-4)</f>
        <v/>
      </c>
      <c r="B192" s="18" t="n"/>
      <c r="C192" s="15" t="n"/>
      <c r="D192" s="15" t="n"/>
      <c r="E192" s="15" t="n"/>
      <c r="F192" s="15" t="n"/>
      <c r="G192" s="15" t="n"/>
      <c r="H192" s="18" t="n"/>
      <c r="I192" s="18" t="n"/>
      <c r="J192" s="12">
        <f>IF(OR(H192="",I192=""),"",I192-H192+1)</f>
        <v/>
      </c>
      <c r="K192" s="12">
        <f>IF(H192="","",CHOOSE(WEEKDAY(H192),"domingo","segunda","terça","quarta","quinta","sexta","sábado"))</f>
        <v/>
      </c>
      <c r="L192" s="15" t="n"/>
      <c r="M192" s="15" t="n"/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5" t="n"/>
      <c r="W192" s="16">
        <f>IF(C192="","",IF(AND(J192&lt;&gt;"",N(J192)&gt;15),"Passa de 15 dias: encaminhar ao INSS. ","")&amp;IF(AND(P192&lt;&gt;"",H192&lt;&gt;""),IF(COUNTIFS($P$5:$P$304,P192,$H$5:$H$304,"&gt;="&amp;(H192-90),$H$5:$H$304,"&lt;="&amp;H192)&gt;=3,"3º atestado ou mais da mesma unidade em 90 dias. ",""),"")&amp;IF(AND(C192&lt;&gt;"",H192&lt;&gt;""),IF(AND(COUNTIFS($C$5:$C$304,C192,$H$5:$H$304,"&gt;="&amp;(H192-365),$H$5:$H$304,"&lt;="&amp;H192)&gt;=3,(COUNTIFS($C$5:$C$304,C192,$K$5:$K$304,"segunda",$H$5:$H$304,"&gt;="&amp;(H192-365),$H$5:$H$304,"&lt;="&amp;H192)+COUNTIFS($C$5:$C$304,C192,$K$5:$K$304,"sexta",$H$5:$H$304,"&gt;="&amp;(H192-365),$H$5:$H$304,"&lt;="&amp;H192))/COUNTIFS($C$5:$C$304,C192,$H$5:$H$304,"&gt;="&amp;(H192-365),$H$5:$H$304,"&lt;="&amp;H192)&gt;=0.6),"Colaborador com 60% ou mais dos atestados na segunda ou sexta (12 meses). ",""),"")&amp;IF(AND(C192&lt;&gt;"",R192="Não"),"Registro ainda não conferido no conselho. ",""))</f>
        <v/>
      </c>
      <c r="X192" s="19" t="n"/>
    </row>
    <row r="193">
      <c r="A193" s="12">
        <f>IF(C193="","",ROW()-4)</f>
        <v/>
      </c>
      <c r="B193" s="18" t="n"/>
      <c r="C193" s="15" t="n"/>
      <c r="D193" s="15" t="n"/>
      <c r="E193" s="15" t="n"/>
      <c r="F193" s="15" t="n"/>
      <c r="G193" s="15" t="n"/>
      <c r="H193" s="18" t="n"/>
      <c r="I193" s="18" t="n"/>
      <c r="J193" s="12">
        <f>IF(OR(H193="",I193=""),"",I193-H193+1)</f>
        <v/>
      </c>
      <c r="K193" s="12">
        <f>IF(H193="","",CHOOSE(WEEKDAY(H193),"domingo","segunda","terça","quarta","quinta","sexta","sábado"))</f>
        <v/>
      </c>
      <c r="L193" s="15" t="n"/>
      <c r="M193" s="15" t="n"/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5" t="n"/>
      <c r="W193" s="16">
        <f>IF(C193="","",IF(AND(J193&lt;&gt;"",N(J193)&gt;15),"Passa de 15 dias: encaminhar ao INSS. ","")&amp;IF(AND(P193&lt;&gt;"",H193&lt;&gt;""),IF(COUNTIFS($P$5:$P$304,P193,$H$5:$H$304,"&gt;="&amp;(H193-90),$H$5:$H$304,"&lt;="&amp;H193)&gt;=3,"3º atestado ou mais da mesma unidade em 90 dias. ",""),"")&amp;IF(AND(C193&lt;&gt;"",H193&lt;&gt;""),IF(AND(COUNTIFS($C$5:$C$304,C193,$H$5:$H$304,"&gt;="&amp;(H193-365),$H$5:$H$304,"&lt;="&amp;H193)&gt;=3,(COUNTIFS($C$5:$C$304,C193,$K$5:$K$304,"segunda",$H$5:$H$304,"&gt;="&amp;(H193-365),$H$5:$H$304,"&lt;="&amp;H193)+COUNTIFS($C$5:$C$304,C193,$K$5:$K$304,"sexta",$H$5:$H$304,"&gt;="&amp;(H193-365),$H$5:$H$304,"&lt;="&amp;H193))/COUNTIFS($C$5:$C$304,C193,$H$5:$H$304,"&gt;="&amp;(H193-365),$H$5:$H$304,"&lt;="&amp;H193)&gt;=0.6),"Colaborador com 60% ou mais dos atestados na segunda ou sexta (12 meses). ",""),"")&amp;IF(AND(C193&lt;&gt;"",R193="Não"),"Registro ainda não conferido no conselho. ",""))</f>
        <v/>
      </c>
      <c r="X193" s="19" t="n"/>
    </row>
    <row r="194">
      <c r="A194" s="12">
        <f>IF(C194="","",ROW()-4)</f>
        <v/>
      </c>
      <c r="B194" s="18" t="n"/>
      <c r="C194" s="15" t="n"/>
      <c r="D194" s="15" t="n"/>
      <c r="E194" s="15" t="n"/>
      <c r="F194" s="15" t="n"/>
      <c r="G194" s="15" t="n"/>
      <c r="H194" s="18" t="n"/>
      <c r="I194" s="18" t="n"/>
      <c r="J194" s="12">
        <f>IF(OR(H194="",I194=""),"",I194-H194+1)</f>
        <v/>
      </c>
      <c r="K194" s="12">
        <f>IF(H194="","",CHOOSE(WEEKDAY(H194),"domingo","segunda","terça","quarta","quinta","sexta","sábado"))</f>
        <v/>
      </c>
      <c r="L194" s="15" t="n"/>
      <c r="M194" s="15" t="n"/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5" t="n"/>
      <c r="W194" s="16">
        <f>IF(C194="","",IF(AND(J194&lt;&gt;"",N(J194)&gt;15),"Passa de 15 dias: encaminhar ao INSS. ","")&amp;IF(AND(P194&lt;&gt;"",H194&lt;&gt;""),IF(COUNTIFS($P$5:$P$304,P194,$H$5:$H$304,"&gt;="&amp;(H194-90),$H$5:$H$304,"&lt;="&amp;H194)&gt;=3,"3º atestado ou mais da mesma unidade em 90 dias. ",""),"")&amp;IF(AND(C194&lt;&gt;"",H194&lt;&gt;""),IF(AND(COUNTIFS($C$5:$C$304,C194,$H$5:$H$304,"&gt;="&amp;(H194-365),$H$5:$H$304,"&lt;="&amp;H194)&gt;=3,(COUNTIFS($C$5:$C$304,C194,$K$5:$K$304,"segunda",$H$5:$H$304,"&gt;="&amp;(H194-365),$H$5:$H$304,"&lt;="&amp;H194)+COUNTIFS($C$5:$C$304,C194,$K$5:$K$304,"sexta",$H$5:$H$304,"&gt;="&amp;(H194-365),$H$5:$H$304,"&lt;="&amp;H194))/COUNTIFS($C$5:$C$304,C194,$H$5:$H$304,"&gt;="&amp;(H194-365),$H$5:$H$304,"&lt;="&amp;H194)&gt;=0.6),"Colaborador com 60% ou mais dos atestados na segunda ou sexta (12 meses). ",""),"")&amp;IF(AND(C194&lt;&gt;"",R194="Não"),"Registro ainda não conferido no conselho. ",""))</f>
        <v/>
      </c>
      <c r="X194" s="19" t="n"/>
    </row>
    <row r="195">
      <c r="A195" s="12">
        <f>IF(C195="","",ROW()-4)</f>
        <v/>
      </c>
      <c r="B195" s="18" t="n"/>
      <c r="C195" s="15" t="n"/>
      <c r="D195" s="15" t="n"/>
      <c r="E195" s="15" t="n"/>
      <c r="F195" s="15" t="n"/>
      <c r="G195" s="15" t="n"/>
      <c r="H195" s="18" t="n"/>
      <c r="I195" s="18" t="n"/>
      <c r="J195" s="12">
        <f>IF(OR(H195="",I195=""),"",I195-H195+1)</f>
        <v/>
      </c>
      <c r="K195" s="12">
        <f>IF(H195="","",CHOOSE(WEEKDAY(H195),"domingo","segunda","terça","quarta","quinta","sexta","sábado"))</f>
        <v/>
      </c>
      <c r="L195" s="15" t="n"/>
      <c r="M195" s="15" t="n"/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5" t="n"/>
      <c r="W195" s="16">
        <f>IF(C195="","",IF(AND(J195&lt;&gt;"",N(J195)&gt;15),"Passa de 15 dias: encaminhar ao INSS. ","")&amp;IF(AND(P195&lt;&gt;"",H195&lt;&gt;""),IF(COUNTIFS($P$5:$P$304,P195,$H$5:$H$304,"&gt;="&amp;(H195-90),$H$5:$H$304,"&lt;="&amp;H195)&gt;=3,"3º atestado ou mais da mesma unidade em 90 dias. ",""),"")&amp;IF(AND(C195&lt;&gt;"",H195&lt;&gt;""),IF(AND(COUNTIFS($C$5:$C$304,C195,$H$5:$H$304,"&gt;="&amp;(H195-365),$H$5:$H$304,"&lt;="&amp;H195)&gt;=3,(COUNTIFS($C$5:$C$304,C195,$K$5:$K$304,"segunda",$H$5:$H$304,"&gt;="&amp;(H195-365),$H$5:$H$304,"&lt;="&amp;H195)+COUNTIFS($C$5:$C$304,C195,$K$5:$K$304,"sexta",$H$5:$H$304,"&gt;="&amp;(H195-365),$H$5:$H$304,"&lt;="&amp;H195))/COUNTIFS($C$5:$C$304,C195,$H$5:$H$304,"&gt;="&amp;(H195-365),$H$5:$H$304,"&lt;="&amp;H195)&gt;=0.6),"Colaborador com 60% ou mais dos atestados na segunda ou sexta (12 meses). ",""),"")&amp;IF(AND(C195&lt;&gt;"",R195="Não"),"Registro ainda não conferido no conselho. ",""))</f>
        <v/>
      </c>
      <c r="X195" s="19" t="n"/>
    </row>
    <row r="196">
      <c r="A196" s="12">
        <f>IF(C196="","",ROW()-4)</f>
        <v/>
      </c>
      <c r="B196" s="18" t="n"/>
      <c r="C196" s="15" t="n"/>
      <c r="D196" s="15" t="n"/>
      <c r="E196" s="15" t="n"/>
      <c r="F196" s="15" t="n"/>
      <c r="G196" s="15" t="n"/>
      <c r="H196" s="18" t="n"/>
      <c r="I196" s="18" t="n"/>
      <c r="J196" s="12">
        <f>IF(OR(H196="",I196=""),"",I196-H196+1)</f>
        <v/>
      </c>
      <c r="K196" s="12">
        <f>IF(H196="","",CHOOSE(WEEKDAY(H196),"domingo","segunda","terça","quarta","quinta","sexta","sábado"))</f>
        <v/>
      </c>
      <c r="L196" s="15" t="n"/>
      <c r="M196" s="15" t="n"/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5" t="n"/>
      <c r="W196" s="16">
        <f>IF(C196="","",IF(AND(J196&lt;&gt;"",N(J196)&gt;15),"Passa de 15 dias: encaminhar ao INSS. ","")&amp;IF(AND(P196&lt;&gt;"",H196&lt;&gt;""),IF(COUNTIFS($P$5:$P$304,P196,$H$5:$H$304,"&gt;="&amp;(H196-90),$H$5:$H$304,"&lt;="&amp;H196)&gt;=3,"3º atestado ou mais da mesma unidade em 90 dias. ",""),"")&amp;IF(AND(C196&lt;&gt;"",H196&lt;&gt;""),IF(AND(COUNTIFS($C$5:$C$304,C196,$H$5:$H$304,"&gt;="&amp;(H196-365),$H$5:$H$304,"&lt;="&amp;H196)&gt;=3,(COUNTIFS($C$5:$C$304,C196,$K$5:$K$304,"segunda",$H$5:$H$304,"&gt;="&amp;(H196-365),$H$5:$H$304,"&lt;="&amp;H196)+COUNTIFS($C$5:$C$304,C196,$K$5:$K$304,"sexta",$H$5:$H$304,"&gt;="&amp;(H196-365),$H$5:$H$304,"&lt;="&amp;H196))/COUNTIFS($C$5:$C$304,C196,$H$5:$H$304,"&gt;="&amp;(H196-365),$H$5:$H$304,"&lt;="&amp;H196)&gt;=0.6),"Colaborador com 60% ou mais dos atestados na segunda ou sexta (12 meses). ",""),"")&amp;IF(AND(C196&lt;&gt;"",R196="Não"),"Registro ainda não conferido no conselho. ",""))</f>
        <v/>
      </c>
      <c r="X196" s="19" t="n"/>
    </row>
    <row r="197">
      <c r="A197" s="12">
        <f>IF(C197="","",ROW()-4)</f>
        <v/>
      </c>
      <c r="B197" s="18" t="n"/>
      <c r="C197" s="15" t="n"/>
      <c r="D197" s="15" t="n"/>
      <c r="E197" s="15" t="n"/>
      <c r="F197" s="15" t="n"/>
      <c r="G197" s="15" t="n"/>
      <c r="H197" s="18" t="n"/>
      <c r="I197" s="18" t="n"/>
      <c r="J197" s="12">
        <f>IF(OR(H197="",I197=""),"",I197-H197+1)</f>
        <v/>
      </c>
      <c r="K197" s="12">
        <f>IF(H197="","",CHOOSE(WEEKDAY(H197),"domingo","segunda","terça","quarta","quinta","sexta","sábado"))</f>
        <v/>
      </c>
      <c r="L197" s="15" t="n"/>
      <c r="M197" s="15" t="n"/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5" t="n"/>
      <c r="W197" s="16">
        <f>IF(C197="","",IF(AND(J197&lt;&gt;"",N(J197)&gt;15),"Passa de 15 dias: encaminhar ao INSS. ","")&amp;IF(AND(P197&lt;&gt;"",H197&lt;&gt;""),IF(COUNTIFS($P$5:$P$304,P197,$H$5:$H$304,"&gt;="&amp;(H197-90),$H$5:$H$304,"&lt;="&amp;H197)&gt;=3,"3º atestado ou mais da mesma unidade em 90 dias. ",""),"")&amp;IF(AND(C197&lt;&gt;"",H197&lt;&gt;""),IF(AND(COUNTIFS($C$5:$C$304,C197,$H$5:$H$304,"&gt;="&amp;(H197-365),$H$5:$H$304,"&lt;="&amp;H197)&gt;=3,(COUNTIFS($C$5:$C$304,C197,$K$5:$K$304,"segunda",$H$5:$H$304,"&gt;="&amp;(H197-365),$H$5:$H$304,"&lt;="&amp;H197)+COUNTIFS($C$5:$C$304,C197,$K$5:$K$304,"sexta",$H$5:$H$304,"&gt;="&amp;(H197-365),$H$5:$H$304,"&lt;="&amp;H197))/COUNTIFS($C$5:$C$304,C197,$H$5:$H$304,"&gt;="&amp;(H197-365),$H$5:$H$304,"&lt;="&amp;H197)&gt;=0.6),"Colaborador com 60% ou mais dos atestados na segunda ou sexta (12 meses). ",""),"")&amp;IF(AND(C197&lt;&gt;"",R197="Não"),"Registro ainda não conferido no conselho. ",""))</f>
        <v/>
      </c>
      <c r="X197" s="19" t="n"/>
    </row>
    <row r="198">
      <c r="A198" s="12">
        <f>IF(C198="","",ROW()-4)</f>
        <v/>
      </c>
      <c r="B198" s="18" t="n"/>
      <c r="C198" s="15" t="n"/>
      <c r="D198" s="15" t="n"/>
      <c r="E198" s="15" t="n"/>
      <c r="F198" s="15" t="n"/>
      <c r="G198" s="15" t="n"/>
      <c r="H198" s="18" t="n"/>
      <c r="I198" s="18" t="n"/>
      <c r="J198" s="12">
        <f>IF(OR(H198="",I198=""),"",I198-H198+1)</f>
        <v/>
      </c>
      <c r="K198" s="12">
        <f>IF(H198="","",CHOOSE(WEEKDAY(H198),"domingo","segunda","terça","quarta","quinta","sexta","sábado"))</f>
        <v/>
      </c>
      <c r="L198" s="15" t="n"/>
      <c r="M198" s="15" t="n"/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5" t="n"/>
      <c r="W198" s="16">
        <f>IF(C198="","",IF(AND(J198&lt;&gt;"",N(J198)&gt;15),"Passa de 15 dias: encaminhar ao INSS. ","")&amp;IF(AND(P198&lt;&gt;"",H198&lt;&gt;""),IF(COUNTIFS($P$5:$P$304,P198,$H$5:$H$304,"&gt;="&amp;(H198-90),$H$5:$H$304,"&lt;="&amp;H198)&gt;=3,"3º atestado ou mais da mesma unidade em 90 dias. ",""),"")&amp;IF(AND(C198&lt;&gt;"",H198&lt;&gt;""),IF(AND(COUNTIFS($C$5:$C$304,C198,$H$5:$H$304,"&gt;="&amp;(H198-365),$H$5:$H$304,"&lt;="&amp;H198)&gt;=3,(COUNTIFS($C$5:$C$304,C198,$K$5:$K$304,"segunda",$H$5:$H$304,"&gt;="&amp;(H198-365),$H$5:$H$304,"&lt;="&amp;H198)+COUNTIFS($C$5:$C$304,C198,$K$5:$K$304,"sexta",$H$5:$H$304,"&gt;="&amp;(H198-365),$H$5:$H$304,"&lt;="&amp;H198))/COUNTIFS($C$5:$C$304,C198,$H$5:$H$304,"&gt;="&amp;(H198-365),$H$5:$H$304,"&lt;="&amp;H198)&gt;=0.6),"Colaborador com 60% ou mais dos atestados na segunda ou sexta (12 meses). ",""),"")&amp;IF(AND(C198&lt;&gt;"",R198="Não"),"Registro ainda não conferido no conselho. ",""))</f>
        <v/>
      </c>
      <c r="X198" s="19" t="n"/>
    </row>
    <row r="199">
      <c r="A199" s="12">
        <f>IF(C199="","",ROW()-4)</f>
        <v/>
      </c>
      <c r="B199" s="18" t="n"/>
      <c r="C199" s="15" t="n"/>
      <c r="D199" s="15" t="n"/>
      <c r="E199" s="15" t="n"/>
      <c r="F199" s="15" t="n"/>
      <c r="G199" s="15" t="n"/>
      <c r="H199" s="18" t="n"/>
      <c r="I199" s="18" t="n"/>
      <c r="J199" s="12">
        <f>IF(OR(H199="",I199=""),"",I199-H199+1)</f>
        <v/>
      </c>
      <c r="K199" s="12">
        <f>IF(H199="","",CHOOSE(WEEKDAY(H199),"domingo","segunda","terça","quarta","quinta","sexta","sábado"))</f>
        <v/>
      </c>
      <c r="L199" s="15" t="n"/>
      <c r="M199" s="15" t="n"/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5" t="n"/>
      <c r="W199" s="16">
        <f>IF(C199="","",IF(AND(J199&lt;&gt;"",N(J199)&gt;15),"Passa de 15 dias: encaminhar ao INSS. ","")&amp;IF(AND(P199&lt;&gt;"",H199&lt;&gt;""),IF(COUNTIFS($P$5:$P$304,P199,$H$5:$H$304,"&gt;="&amp;(H199-90),$H$5:$H$304,"&lt;="&amp;H199)&gt;=3,"3º atestado ou mais da mesma unidade em 90 dias. ",""),"")&amp;IF(AND(C199&lt;&gt;"",H199&lt;&gt;""),IF(AND(COUNTIFS($C$5:$C$304,C199,$H$5:$H$304,"&gt;="&amp;(H199-365),$H$5:$H$304,"&lt;="&amp;H199)&gt;=3,(COUNTIFS($C$5:$C$304,C199,$K$5:$K$304,"segunda",$H$5:$H$304,"&gt;="&amp;(H199-365),$H$5:$H$304,"&lt;="&amp;H199)+COUNTIFS($C$5:$C$304,C199,$K$5:$K$304,"sexta",$H$5:$H$304,"&gt;="&amp;(H199-365),$H$5:$H$304,"&lt;="&amp;H199))/COUNTIFS($C$5:$C$304,C199,$H$5:$H$304,"&gt;="&amp;(H199-365),$H$5:$H$304,"&lt;="&amp;H199)&gt;=0.6),"Colaborador com 60% ou mais dos atestados na segunda ou sexta (12 meses). ",""),"")&amp;IF(AND(C199&lt;&gt;"",R199="Não"),"Registro ainda não conferido no conselho. ",""))</f>
        <v/>
      </c>
      <c r="X199" s="19" t="n"/>
    </row>
    <row r="200">
      <c r="A200" s="12">
        <f>IF(C200="","",ROW()-4)</f>
        <v/>
      </c>
      <c r="B200" s="18" t="n"/>
      <c r="C200" s="15" t="n"/>
      <c r="D200" s="15" t="n"/>
      <c r="E200" s="15" t="n"/>
      <c r="F200" s="15" t="n"/>
      <c r="G200" s="15" t="n"/>
      <c r="H200" s="18" t="n"/>
      <c r="I200" s="18" t="n"/>
      <c r="J200" s="12">
        <f>IF(OR(H200="",I200=""),"",I200-H200+1)</f>
        <v/>
      </c>
      <c r="K200" s="12">
        <f>IF(H200="","",CHOOSE(WEEKDAY(H200),"domingo","segunda","terça","quarta","quinta","sexta","sábado"))</f>
        <v/>
      </c>
      <c r="L200" s="15" t="n"/>
      <c r="M200" s="15" t="n"/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5" t="n"/>
      <c r="W200" s="16">
        <f>IF(C200="","",IF(AND(J200&lt;&gt;"",N(J200)&gt;15),"Passa de 15 dias: encaminhar ao INSS. ","")&amp;IF(AND(P200&lt;&gt;"",H200&lt;&gt;""),IF(COUNTIFS($P$5:$P$304,P200,$H$5:$H$304,"&gt;="&amp;(H200-90),$H$5:$H$304,"&lt;="&amp;H200)&gt;=3,"3º atestado ou mais da mesma unidade em 90 dias. ",""),"")&amp;IF(AND(C200&lt;&gt;"",H200&lt;&gt;""),IF(AND(COUNTIFS($C$5:$C$304,C200,$H$5:$H$304,"&gt;="&amp;(H200-365),$H$5:$H$304,"&lt;="&amp;H200)&gt;=3,(COUNTIFS($C$5:$C$304,C200,$K$5:$K$304,"segunda",$H$5:$H$304,"&gt;="&amp;(H200-365),$H$5:$H$304,"&lt;="&amp;H200)+COUNTIFS($C$5:$C$304,C200,$K$5:$K$304,"sexta",$H$5:$H$304,"&gt;="&amp;(H200-365),$H$5:$H$304,"&lt;="&amp;H200))/COUNTIFS($C$5:$C$304,C200,$H$5:$H$304,"&gt;="&amp;(H200-365),$H$5:$H$304,"&lt;="&amp;H200)&gt;=0.6),"Colaborador com 60% ou mais dos atestados na segunda ou sexta (12 meses). ",""),"")&amp;IF(AND(C200&lt;&gt;"",R200="Não"),"Registro ainda não conferido no conselho. ",""))</f>
        <v/>
      </c>
      <c r="X200" s="19" t="n"/>
    </row>
    <row r="201">
      <c r="A201" s="12">
        <f>IF(C201="","",ROW()-4)</f>
        <v/>
      </c>
      <c r="B201" s="18" t="n"/>
      <c r="C201" s="15" t="n"/>
      <c r="D201" s="15" t="n"/>
      <c r="E201" s="15" t="n"/>
      <c r="F201" s="15" t="n"/>
      <c r="G201" s="15" t="n"/>
      <c r="H201" s="18" t="n"/>
      <c r="I201" s="18" t="n"/>
      <c r="J201" s="12">
        <f>IF(OR(H201="",I201=""),"",I201-H201+1)</f>
        <v/>
      </c>
      <c r="K201" s="12">
        <f>IF(H201="","",CHOOSE(WEEKDAY(H201),"domingo","segunda","terça","quarta","quinta","sexta","sábado"))</f>
        <v/>
      </c>
      <c r="L201" s="15" t="n"/>
      <c r="M201" s="15" t="n"/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5" t="n"/>
      <c r="W201" s="16">
        <f>IF(C201="","",IF(AND(J201&lt;&gt;"",N(J201)&gt;15),"Passa de 15 dias: encaminhar ao INSS. ","")&amp;IF(AND(P201&lt;&gt;"",H201&lt;&gt;""),IF(COUNTIFS($P$5:$P$304,P201,$H$5:$H$304,"&gt;="&amp;(H201-90),$H$5:$H$304,"&lt;="&amp;H201)&gt;=3,"3º atestado ou mais da mesma unidade em 90 dias. ",""),"")&amp;IF(AND(C201&lt;&gt;"",H201&lt;&gt;""),IF(AND(COUNTIFS($C$5:$C$304,C201,$H$5:$H$304,"&gt;="&amp;(H201-365),$H$5:$H$304,"&lt;="&amp;H201)&gt;=3,(COUNTIFS($C$5:$C$304,C201,$K$5:$K$304,"segunda",$H$5:$H$304,"&gt;="&amp;(H201-365),$H$5:$H$304,"&lt;="&amp;H201)+COUNTIFS($C$5:$C$304,C201,$K$5:$K$304,"sexta",$H$5:$H$304,"&gt;="&amp;(H201-365),$H$5:$H$304,"&lt;="&amp;H201))/COUNTIFS($C$5:$C$304,C201,$H$5:$H$304,"&gt;="&amp;(H201-365),$H$5:$H$304,"&lt;="&amp;H201)&gt;=0.6),"Colaborador com 60% ou mais dos atestados na segunda ou sexta (12 meses). ",""),"")&amp;IF(AND(C201&lt;&gt;"",R201="Não"),"Registro ainda não conferido no conselho. ",""))</f>
        <v/>
      </c>
      <c r="X201" s="19" t="n"/>
    </row>
    <row r="202">
      <c r="A202" s="12">
        <f>IF(C202="","",ROW()-4)</f>
        <v/>
      </c>
      <c r="B202" s="18" t="n"/>
      <c r="C202" s="15" t="n"/>
      <c r="D202" s="15" t="n"/>
      <c r="E202" s="15" t="n"/>
      <c r="F202" s="15" t="n"/>
      <c r="G202" s="15" t="n"/>
      <c r="H202" s="18" t="n"/>
      <c r="I202" s="18" t="n"/>
      <c r="J202" s="12">
        <f>IF(OR(H202="",I202=""),"",I202-H202+1)</f>
        <v/>
      </c>
      <c r="K202" s="12">
        <f>IF(H202="","",CHOOSE(WEEKDAY(H202),"domingo","segunda","terça","quarta","quinta","sexta","sábado"))</f>
        <v/>
      </c>
      <c r="L202" s="15" t="n"/>
      <c r="M202" s="15" t="n"/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5" t="n"/>
      <c r="W202" s="16">
        <f>IF(C202="","",IF(AND(J202&lt;&gt;"",N(J202)&gt;15),"Passa de 15 dias: encaminhar ao INSS. ","")&amp;IF(AND(P202&lt;&gt;"",H202&lt;&gt;""),IF(COUNTIFS($P$5:$P$304,P202,$H$5:$H$304,"&gt;="&amp;(H202-90),$H$5:$H$304,"&lt;="&amp;H202)&gt;=3,"3º atestado ou mais da mesma unidade em 90 dias. ",""),"")&amp;IF(AND(C202&lt;&gt;"",H202&lt;&gt;""),IF(AND(COUNTIFS($C$5:$C$304,C202,$H$5:$H$304,"&gt;="&amp;(H202-365),$H$5:$H$304,"&lt;="&amp;H202)&gt;=3,(COUNTIFS($C$5:$C$304,C202,$K$5:$K$304,"segunda",$H$5:$H$304,"&gt;="&amp;(H202-365),$H$5:$H$304,"&lt;="&amp;H202)+COUNTIFS($C$5:$C$304,C202,$K$5:$K$304,"sexta",$H$5:$H$304,"&gt;="&amp;(H202-365),$H$5:$H$304,"&lt;="&amp;H202))/COUNTIFS($C$5:$C$304,C202,$H$5:$H$304,"&gt;="&amp;(H202-365),$H$5:$H$304,"&lt;="&amp;H202)&gt;=0.6),"Colaborador com 60% ou mais dos atestados na segunda ou sexta (12 meses). ",""),"")&amp;IF(AND(C202&lt;&gt;"",R202="Não"),"Registro ainda não conferido no conselho. ",""))</f>
        <v/>
      </c>
      <c r="X202" s="19" t="n"/>
    </row>
    <row r="203">
      <c r="A203" s="12">
        <f>IF(C203="","",ROW()-4)</f>
        <v/>
      </c>
      <c r="B203" s="18" t="n"/>
      <c r="C203" s="15" t="n"/>
      <c r="D203" s="15" t="n"/>
      <c r="E203" s="15" t="n"/>
      <c r="F203" s="15" t="n"/>
      <c r="G203" s="15" t="n"/>
      <c r="H203" s="18" t="n"/>
      <c r="I203" s="18" t="n"/>
      <c r="J203" s="12">
        <f>IF(OR(H203="",I203=""),"",I203-H203+1)</f>
        <v/>
      </c>
      <c r="K203" s="12">
        <f>IF(H203="","",CHOOSE(WEEKDAY(H203),"domingo","segunda","terça","quarta","quinta","sexta","sábado"))</f>
        <v/>
      </c>
      <c r="L203" s="15" t="n"/>
      <c r="M203" s="15" t="n"/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5" t="n"/>
      <c r="W203" s="16">
        <f>IF(C203="","",IF(AND(J203&lt;&gt;"",N(J203)&gt;15),"Passa de 15 dias: encaminhar ao INSS. ","")&amp;IF(AND(P203&lt;&gt;"",H203&lt;&gt;""),IF(COUNTIFS($P$5:$P$304,P203,$H$5:$H$304,"&gt;="&amp;(H203-90),$H$5:$H$304,"&lt;="&amp;H203)&gt;=3,"3º atestado ou mais da mesma unidade em 90 dias. ",""),"")&amp;IF(AND(C203&lt;&gt;"",H203&lt;&gt;""),IF(AND(COUNTIFS($C$5:$C$304,C203,$H$5:$H$304,"&gt;="&amp;(H203-365),$H$5:$H$304,"&lt;="&amp;H203)&gt;=3,(COUNTIFS($C$5:$C$304,C203,$K$5:$K$304,"segunda",$H$5:$H$304,"&gt;="&amp;(H203-365),$H$5:$H$304,"&lt;="&amp;H203)+COUNTIFS($C$5:$C$304,C203,$K$5:$K$304,"sexta",$H$5:$H$304,"&gt;="&amp;(H203-365),$H$5:$H$304,"&lt;="&amp;H203))/COUNTIFS($C$5:$C$304,C203,$H$5:$H$304,"&gt;="&amp;(H203-365),$H$5:$H$304,"&lt;="&amp;H203)&gt;=0.6),"Colaborador com 60% ou mais dos atestados na segunda ou sexta (12 meses). ",""),"")&amp;IF(AND(C203&lt;&gt;"",R203="Não"),"Registro ainda não conferido no conselho. ",""))</f>
        <v/>
      </c>
      <c r="X203" s="19" t="n"/>
    </row>
    <row r="204">
      <c r="A204" s="12">
        <f>IF(C204="","",ROW()-4)</f>
        <v/>
      </c>
      <c r="B204" s="18" t="n"/>
      <c r="C204" s="15" t="n"/>
      <c r="D204" s="15" t="n"/>
      <c r="E204" s="15" t="n"/>
      <c r="F204" s="15" t="n"/>
      <c r="G204" s="15" t="n"/>
      <c r="H204" s="18" t="n"/>
      <c r="I204" s="18" t="n"/>
      <c r="J204" s="12">
        <f>IF(OR(H204="",I204=""),"",I204-H204+1)</f>
        <v/>
      </c>
      <c r="K204" s="12">
        <f>IF(H204="","",CHOOSE(WEEKDAY(H204),"domingo","segunda","terça","quarta","quinta","sexta","sábado"))</f>
        <v/>
      </c>
      <c r="L204" s="15" t="n"/>
      <c r="M204" s="15" t="n"/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5" t="n"/>
      <c r="W204" s="16">
        <f>IF(C204="","",IF(AND(J204&lt;&gt;"",N(J204)&gt;15),"Passa de 15 dias: encaminhar ao INSS. ","")&amp;IF(AND(P204&lt;&gt;"",H204&lt;&gt;""),IF(COUNTIFS($P$5:$P$304,P204,$H$5:$H$304,"&gt;="&amp;(H204-90),$H$5:$H$304,"&lt;="&amp;H204)&gt;=3,"3º atestado ou mais da mesma unidade em 90 dias. ",""),"")&amp;IF(AND(C204&lt;&gt;"",H204&lt;&gt;""),IF(AND(COUNTIFS($C$5:$C$304,C204,$H$5:$H$304,"&gt;="&amp;(H204-365),$H$5:$H$304,"&lt;="&amp;H204)&gt;=3,(COUNTIFS($C$5:$C$304,C204,$K$5:$K$304,"segunda",$H$5:$H$304,"&gt;="&amp;(H204-365),$H$5:$H$304,"&lt;="&amp;H204)+COUNTIFS($C$5:$C$304,C204,$K$5:$K$304,"sexta",$H$5:$H$304,"&gt;="&amp;(H204-365),$H$5:$H$304,"&lt;="&amp;H204))/COUNTIFS($C$5:$C$304,C204,$H$5:$H$304,"&gt;="&amp;(H204-365),$H$5:$H$304,"&lt;="&amp;H204)&gt;=0.6),"Colaborador com 60% ou mais dos atestados na segunda ou sexta (12 meses). ",""),"")&amp;IF(AND(C204&lt;&gt;"",R204="Não"),"Registro ainda não conferido no conselho. ",""))</f>
        <v/>
      </c>
      <c r="X204" s="19" t="n"/>
    </row>
    <row r="205">
      <c r="A205" s="12">
        <f>IF(C205="","",ROW()-4)</f>
        <v/>
      </c>
      <c r="B205" s="18" t="n"/>
      <c r="C205" s="15" t="n"/>
      <c r="D205" s="15" t="n"/>
      <c r="E205" s="15" t="n"/>
      <c r="F205" s="15" t="n"/>
      <c r="G205" s="15" t="n"/>
      <c r="H205" s="18" t="n"/>
      <c r="I205" s="18" t="n"/>
      <c r="J205" s="12">
        <f>IF(OR(H205="",I205=""),"",I205-H205+1)</f>
        <v/>
      </c>
      <c r="K205" s="12">
        <f>IF(H205="","",CHOOSE(WEEKDAY(H205),"domingo","segunda","terça","quarta","quinta","sexta","sábado"))</f>
        <v/>
      </c>
      <c r="L205" s="15" t="n"/>
      <c r="M205" s="15" t="n"/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5" t="n"/>
      <c r="W205" s="16">
        <f>IF(C205="","",IF(AND(J205&lt;&gt;"",N(J205)&gt;15),"Passa de 15 dias: encaminhar ao INSS. ","")&amp;IF(AND(P205&lt;&gt;"",H205&lt;&gt;""),IF(COUNTIFS($P$5:$P$304,P205,$H$5:$H$304,"&gt;="&amp;(H205-90),$H$5:$H$304,"&lt;="&amp;H205)&gt;=3,"3º atestado ou mais da mesma unidade em 90 dias. ",""),"")&amp;IF(AND(C205&lt;&gt;"",H205&lt;&gt;""),IF(AND(COUNTIFS($C$5:$C$304,C205,$H$5:$H$304,"&gt;="&amp;(H205-365),$H$5:$H$304,"&lt;="&amp;H205)&gt;=3,(COUNTIFS($C$5:$C$304,C205,$K$5:$K$304,"segunda",$H$5:$H$304,"&gt;="&amp;(H205-365),$H$5:$H$304,"&lt;="&amp;H205)+COUNTIFS($C$5:$C$304,C205,$K$5:$K$304,"sexta",$H$5:$H$304,"&gt;="&amp;(H205-365),$H$5:$H$304,"&lt;="&amp;H205))/COUNTIFS($C$5:$C$304,C205,$H$5:$H$304,"&gt;="&amp;(H205-365),$H$5:$H$304,"&lt;="&amp;H205)&gt;=0.6),"Colaborador com 60% ou mais dos atestados na segunda ou sexta (12 meses). ",""),"")&amp;IF(AND(C205&lt;&gt;"",R205="Não"),"Registro ainda não conferido no conselho. ",""))</f>
        <v/>
      </c>
      <c r="X205" s="19" t="n"/>
    </row>
    <row r="206">
      <c r="A206" s="12">
        <f>IF(C206="","",ROW()-4)</f>
        <v/>
      </c>
      <c r="B206" s="18" t="n"/>
      <c r="C206" s="15" t="n"/>
      <c r="D206" s="15" t="n"/>
      <c r="E206" s="15" t="n"/>
      <c r="F206" s="15" t="n"/>
      <c r="G206" s="15" t="n"/>
      <c r="H206" s="18" t="n"/>
      <c r="I206" s="18" t="n"/>
      <c r="J206" s="12">
        <f>IF(OR(H206="",I206=""),"",I206-H206+1)</f>
        <v/>
      </c>
      <c r="K206" s="12">
        <f>IF(H206="","",CHOOSE(WEEKDAY(H206),"domingo","segunda","terça","quarta","quinta","sexta","sábado"))</f>
        <v/>
      </c>
      <c r="L206" s="15" t="n"/>
      <c r="M206" s="15" t="n"/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5" t="n"/>
      <c r="W206" s="16">
        <f>IF(C206="","",IF(AND(J206&lt;&gt;"",N(J206)&gt;15),"Passa de 15 dias: encaminhar ao INSS. ","")&amp;IF(AND(P206&lt;&gt;"",H206&lt;&gt;""),IF(COUNTIFS($P$5:$P$304,P206,$H$5:$H$304,"&gt;="&amp;(H206-90),$H$5:$H$304,"&lt;="&amp;H206)&gt;=3,"3º atestado ou mais da mesma unidade em 90 dias. ",""),"")&amp;IF(AND(C206&lt;&gt;"",H206&lt;&gt;""),IF(AND(COUNTIFS($C$5:$C$304,C206,$H$5:$H$304,"&gt;="&amp;(H206-365),$H$5:$H$304,"&lt;="&amp;H206)&gt;=3,(COUNTIFS($C$5:$C$304,C206,$K$5:$K$304,"segunda",$H$5:$H$304,"&gt;="&amp;(H206-365),$H$5:$H$304,"&lt;="&amp;H206)+COUNTIFS($C$5:$C$304,C206,$K$5:$K$304,"sexta",$H$5:$H$304,"&gt;="&amp;(H206-365),$H$5:$H$304,"&lt;="&amp;H206))/COUNTIFS($C$5:$C$304,C206,$H$5:$H$304,"&gt;="&amp;(H206-365),$H$5:$H$304,"&lt;="&amp;H206)&gt;=0.6),"Colaborador com 60% ou mais dos atestados na segunda ou sexta (12 meses). ",""),"")&amp;IF(AND(C206&lt;&gt;"",R206="Não"),"Registro ainda não conferido no conselho. ",""))</f>
        <v/>
      </c>
      <c r="X206" s="19" t="n"/>
    </row>
    <row r="207">
      <c r="A207" s="12">
        <f>IF(C207="","",ROW()-4)</f>
        <v/>
      </c>
      <c r="B207" s="18" t="n"/>
      <c r="C207" s="15" t="n"/>
      <c r="D207" s="15" t="n"/>
      <c r="E207" s="15" t="n"/>
      <c r="F207" s="15" t="n"/>
      <c r="G207" s="15" t="n"/>
      <c r="H207" s="18" t="n"/>
      <c r="I207" s="18" t="n"/>
      <c r="J207" s="12">
        <f>IF(OR(H207="",I207=""),"",I207-H207+1)</f>
        <v/>
      </c>
      <c r="K207" s="12">
        <f>IF(H207="","",CHOOSE(WEEKDAY(H207),"domingo","segunda","terça","quarta","quinta","sexta","sábado"))</f>
        <v/>
      </c>
      <c r="L207" s="15" t="n"/>
      <c r="M207" s="15" t="n"/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5" t="n"/>
      <c r="W207" s="16">
        <f>IF(C207="","",IF(AND(J207&lt;&gt;"",N(J207)&gt;15),"Passa de 15 dias: encaminhar ao INSS. ","")&amp;IF(AND(P207&lt;&gt;"",H207&lt;&gt;""),IF(COUNTIFS($P$5:$P$304,P207,$H$5:$H$304,"&gt;="&amp;(H207-90),$H$5:$H$304,"&lt;="&amp;H207)&gt;=3,"3º atestado ou mais da mesma unidade em 90 dias. ",""),"")&amp;IF(AND(C207&lt;&gt;"",H207&lt;&gt;""),IF(AND(COUNTIFS($C$5:$C$304,C207,$H$5:$H$304,"&gt;="&amp;(H207-365),$H$5:$H$304,"&lt;="&amp;H207)&gt;=3,(COUNTIFS($C$5:$C$304,C207,$K$5:$K$304,"segunda",$H$5:$H$304,"&gt;="&amp;(H207-365),$H$5:$H$304,"&lt;="&amp;H207)+COUNTIFS($C$5:$C$304,C207,$K$5:$K$304,"sexta",$H$5:$H$304,"&gt;="&amp;(H207-365),$H$5:$H$304,"&lt;="&amp;H207))/COUNTIFS($C$5:$C$304,C207,$H$5:$H$304,"&gt;="&amp;(H207-365),$H$5:$H$304,"&lt;="&amp;H207)&gt;=0.6),"Colaborador com 60% ou mais dos atestados na segunda ou sexta (12 meses). ",""),"")&amp;IF(AND(C207&lt;&gt;"",R207="Não"),"Registro ainda não conferido no conselho. ",""))</f>
        <v/>
      </c>
      <c r="X207" s="19" t="n"/>
    </row>
    <row r="208">
      <c r="A208" s="12">
        <f>IF(C208="","",ROW()-4)</f>
        <v/>
      </c>
      <c r="B208" s="18" t="n"/>
      <c r="C208" s="15" t="n"/>
      <c r="D208" s="15" t="n"/>
      <c r="E208" s="15" t="n"/>
      <c r="F208" s="15" t="n"/>
      <c r="G208" s="15" t="n"/>
      <c r="H208" s="18" t="n"/>
      <c r="I208" s="18" t="n"/>
      <c r="J208" s="12">
        <f>IF(OR(H208="",I208=""),"",I208-H208+1)</f>
        <v/>
      </c>
      <c r="K208" s="12">
        <f>IF(H208="","",CHOOSE(WEEKDAY(H208),"domingo","segunda","terça","quarta","quinta","sexta","sábado"))</f>
        <v/>
      </c>
      <c r="L208" s="15" t="n"/>
      <c r="M208" s="15" t="n"/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5" t="n"/>
      <c r="W208" s="16">
        <f>IF(C208="","",IF(AND(J208&lt;&gt;"",N(J208)&gt;15),"Passa de 15 dias: encaminhar ao INSS. ","")&amp;IF(AND(P208&lt;&gt;"",H208&lt;&gt;""),IF(COUNTIFS($P$5:$P$304,P208,$H$5:$H$304,"&gt;="&amp;(H208-90),$H$5:$H$304,"&lt;="&amp;H208)&gt;=3,"3º atestado ou mais da mesma unidade em 90 dias. ",""),"")&amp;IF(AND(C208&lt;&gt;"",H208&lt;&gt;""),IF(AND(COUNTIFS($C$5:$C$304,C208,$H$5:$H$304,"&gt;="&amp;(H208-365),$H$5:$H$304,"&lt;="&amp;H208)&gt;=3,(COUNTIFS($C$5:$C$304,C208,$K$5:$K$304,"segunda",$H$5:$H$304,"&gt;="&amp;(H208-365),$H$5:$H$304,"&lt;="&amp;H208)+COUNTIFS($C$5:$C$304,C208,$K$5:$K$304,"sexta",$H$5:$H$304,"&gt;="&amp;(H208-365),$H$5:$H$304,"&lt;="&amp;H208))/COUNTIFS($C$5:$C$304,C208,$H$5:$H$304,"&gt;="&amp;(H208-365),$H$5:$H$304,"&lt;="&amp;H208)&gt;=0.6),"Colaborador com 60% ou mais dos atestados na segunda ou sexta (12 meses). ",""),"")&amp;IF(AND(C208&lt;&gt;"",R208="Não"),"Registro ainda não conferido no conselho. ",""))</f>
        <v/>
      </c>
      <c r="X208" s="19" t="n"/>
    </row>
    <row r="209">
      <c r="A209" s="12">
        <f>IF(C209="","",ROW()-4)</f>
        <v/>
      </c>
      <c r="B209" s="18" t="n"/>
      <c r="C209" s="15" t="n"/>
      <c r="D209" s="15" t="n"/>
      <c r="E209" s="15" t="n"/>
      <c r="F209" s="15" t="n"/>
      <c r="G209" s="15" t="n"/>
      <c r="H209" s="18" t="n"/>
      <c r="I209" s="18" t="n"/>
      <c r="J209" s="12">
        <f>IF(OR(H209="",I209=""),"",I209-H209+1)</f>
        <v/>
      </c>
      <c r="K209" s="12">
        <f>IF(H209="","",CHOOSE(WEEKDAY(H209),"domingo","segunda","terça","quarta","quinta","sexta","sábado"))</f>
        <v/>
      </c>
      <c r="L209" s="15" t="n"/>
      <c r="M209" s="15" t="n"/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5" t="n"/>
      <c r="W209" s="16">
        <f>IF(C209="","",IF(AND(J209&lt;&gt;"",N(J209)&gt;15),"Passa de 15 dias: encaminhar ao INSS. ","")&amp;IF(AND(P209&lt;&gt;"",H209&lt;&gt;""),IF(COUNTIFS($P$5:$P$304,P209,$H$5:$H$304,"&gt;="&amp;(H209-90),$H$5:$H$304,"&lt;="&amp;H209)&gt;=3,"3º atestado ou mais da mesma unidade em 90 dias. ",""),"")&amp;IF(AND(C209&lt;&gt;"",H209&lt;&gt;""),IF(AND(COUNTIFS($C$5:$C$304,C209,$H$5:$H$304,"&gt;="&amp;(H209-365),$H$5:$H$304,"&lt;="&amp;H209)&gt;=3,(COUNTIFS($C$5:$C$304,C209,$K$5:$K$304,"segunda",$H$5:$H$304,"&gt;="&amp;(H209-365),$H$5:$H$304,"&lt;="&amp;H209)+COUNTIFS($C$5:$C$304,C209,$K$5:$K$304,"sexta",$H$5:$H$304,"&gt;="&amp;(H209-365),$H$5:$H$304,"&lt;="&amp;H209))/COUNTIFS($C$5:$C$304,C209,$H$5:$H$304,"&gt;="&amp;(H209-365),$H$5:$H$304,"&lt;="&amp;H209)&gt;=0.6),"Colaborador com 60% ou mais dos atestados na segunda ou sexta (12 meses). ",""),"")&amp;IF(AND(C209&lt;&gt;"",R209="Não"),"Registro ainda não conferido no conselho. ",""))</f>
        <v/>
      </c>
      <c r="X209" s="19" t="n"/>
    </row>
    <row r="210">
      <c r="A210" s="12">
        <f>IF(C210="","",ROW()-4)</f>
        <v/>
      </c>
      <c r="B210" s="18" t="n"/>
      <c r="C210" s="15" t="n"/>
      <c r="D210" s="15" t="n"/>
      <c r="E210" s="15" t="n"/>
      <c r="F210" s="15" t="n"/>
      <c r="G210" s="15" t="n"/>
      <c r="H210" s="18" t="n"/>
      <c r="I210" s="18" t="n"/>
      <c r="J210" s="12">
        <f>IF(OR(H210="",I210=""),"",I210-H210+1)</f>
        <v/>
      </c>
      <c r="K210" s="12">
        <f>IF(H210="","",CHOOSE(WEEKDAY(H210),"domingo","segunda","terça","quarta","quinta","sexta","sábado"))</f>
        <v/>
      </c>
      <c r="L210" s="15" t="n"/>
      <c r="M210" s="15" t="n"/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5" t="n"/>
      <c r="W210" s="16">
        <f>IF(C210="","",IF(AND(J210&lt;&gt;"",N(J210)&gt;15),"Passa de 15 dias: encaminhar ao INSS. ","")&amp;IF(AND(P210&lt;&gt;"",H210&lt;&gt;""),IF(COUNTIFS($P$5:$P$304,P210,$H$5:$H$304,"&gt;="&amp;(H210-90),$H$5:$H$304,"&lt;="&amp;H210)&gt;=3,"3º atestado ou mais da mesma unidade em 90 dias. ",""),"")&amp;IF(AND(C210&lt;&gt;"",H210&lt;&gt;""),IF(AND(COUNTIFS($C$5:$C$304,C210,$H$5:$H$304,"&gt;="&amp;(H210-365),$H$5:$H$304,"&lt;="&amp;H210)&gt;=3,(COUNTIFS($C$5:$C$304,C210,$K$5:$K$304,"segunda",$H$5:$H$304,"&gt;="&amp;(H210-365),$H$5:$H$304,"&lt;="&amp;H210)+COUNTIFS($C$5:$C$304,C210,$K$5:$K$304,"sexta",$H$5:$H$304,"&gt;="&amp;(H210-365),$H$5:$H$304,"&lt;="&amp;H210))/COUNTIFS($C$5:$C$304,C210,$H$5:$H$304,"&gt;="&amp;(H210-365),$H$5:$H$304,"&lt;="&amp;H210)&gt;=0.6),"Colaborador com 60% ou mais dos atestados na segunda ou sexta (12 meses). ",""),"")&amp;IF(AND(C210&lt;&gt;"",R210="Não"),"Registro ainda não conferido no conselho. ",""))</f>
        <v/>
      </c>
      <c r="X210" s="19" t="n"/>
    </row>
    <row r="211">
      <c r="A211" s="12">
        <f>IF(C211="","",ROW()-4)</f>
        <v/>
      </c>
      <c r="B211" s="18" t="n"/>
      <c r="C211" s="15" t="n"/>
      <c r="D211" s="15" t="n"/>
      <c r="E211" s="15" t="n"/>
      <c r="F211" s="15" t="n"/>
      <c r="G211" s="15" t="n"/>
      <c r="H211" s="18" t="n"/>
      <c r="I211" s="18" t="n"/>
      <c r="J211" s="12">
        <f>IF(OR(H211="",I211=""),"",I211-H211+1)</f>
        <v/>
      </c>
      <c r="K211" s="12">
        <f>IF(H211="","",CHOOSE(WEEKDAY(H211),"domingo","segunda","terça","quarta","quinta","sexta","sábado"))</f>
        <v/>
      </c>
      <c r="L211" s="15" t="n"/>
      <c r="M211" s="15" t="n"/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5" t="n"/>
      <c r="W211" s="16">
        <f>IF(C211="","",IF(AND(J211&lt;&gt;"",N(J211)&gt;15),"Passa de 15 dias: encaminhar ao INSS. ","")&amp;IF(AND(P211&lt;&gt;"",H211&lt;&gt;""),IF(COUNTIFS($P$5:$P$304,P211,$H$5:$H$304,"&gt;="&amp;(H211-90),$H$5:$H$304,"&lt;="&amp;H211)&gt;=3,"3º atestado ou mais da mesma unidade em 90 dias. ",""),"")&amp;IF(AND(C211&lt;&gt;"",H211&lt;&gt;""),IF(AND(COUNTIFS($C$5:$C$304,C211,$H$5:$H$304,"&gt;="&amp;(H211-365),$H$5:$H$304,"&lt;="&amp;H211)&gt;=3,(COUNTIFS($C$5:$C$304,C211,$K$5:$K$304,"segunda",$H$5:$H$304,"&gt;="&amp;(H211-365),$H$5:$H$304,"&lt;="&amp;H211)+COUNTIFS($C$5:$C$304,C211,$K$5:$K$304,"sexta",$H$5:$H$304,"&gt;="&amp;(H211-365),$H$5:$H$304,"&lt;="&amp;H211))/COUNTIFS($C$5:$C$304,C211,$H$5:$H$304,"&gt;="&amp;(H211-365),$H$5:$H$304,"&lt;="&amp;H211)&gt;=0.6),"Colaborador com 60% ou mais dos atestados na segunda ou sexta (12 meses). ",""),"")&amp;IF(AND(C211&lt;&gt;"",R211="Não"),"Registro ainda não conferido no conselho. ",""))</f>
        <v/>
      </c>
      <c r="X211" s="19" t="n"/>
    </row>
    <row r="212">
      <c r="A212" s="12">
        <f>IF(C212="","",ROW()-4)</f>
        <v/>
      </c>
      <c r="B212" s="18" t="n"/>
      <c r="C212" s="15" t="n"/>
      <c r="D212" s="15" t="n"/>
      <c r="E212" s="15" t="n"/>
      <c r="F212" s="15" t="n"/>
      <c r="G212" s="15" t="n"/>
      <c r="H212" s="18" t="n"/>
      <c r="I212" s="18" t="n"/>
      <c r="J212" s="12">
        <f>IF(OR(H212="",I212=""),"",I212-H212+1)</f>
        <v/>
      </c>
      <c r="K212" s="12">
        <f>IF(H212="","",CHOOSE(WEEKDAY(H212),"domingo","segunda","terça","quarta","quinta","sexta","sábado"))</f>
        <v/>
      </c>
      <c r="L212" s="15" t="n"/>
      <c r="M212" s="15" t="n"/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5" t="n"/>
      <c r="W212" s="16">
        <f>IF(C212="","",IF(AND(J212&lt;&gt;"",N(J212)&gt;15),"Passa de 15 dias: encaminhar ao INSS. ","")&amp;IF(AND(P212&lt;&gt;"",H212&lt;&gt;""),IF(COUNTIFS($P$5:$P$304,P212,$H$5:$H$304,"&gt;="&amp;(H212-90),$H$5:$H$304,"&lt;="&amp;H212)&gt;=3,"3º atestado ou mais da mesma unidade em 90 dias. ",""),"")&amp;IF(AND(C212&lt;&gt;"",H212&lt;&gt;""),IF(AND(COUNTIFS($C$5:$C$304,C212,$H$5:$H$304,"&gt;="&amp;(H212-365),$H$5:$H$304,"&lt;="&amp;H212)&gt;=3,(COUNTIFS($C$5:$C$304,C212,$K$5:$K$304,"segunda",$H$5:$H$304,"&gt;="&amp;(H212-365),$H$5:$H$304,"&lt;="&amp;H212)+COUNTIFS($C$5:$C$304,C212,$K$5:$K$304,"sexta",$H$5:$H$304,"&gt;="&amp;(H212-365),$H$5:$H$304,"&lt;="&amp;H212))/COUNTIFS($C$5:$C$304,C212,$H$5:$H$304,"&gt;="&amp;(H212-365),$H$5:$H$304,"&lt;="&amp;H212)&gt;=0.6),"Colaborador com 60% ou mais dos atestados na segunda ou sexta (12 meses). ",""),"")&amp;IF(AND(C212&lt;&gt;"",R212="Não"),"Registro ainda não conferido no conselho. ",""))</f>
        <v/>
      </c>
      <c r="X212" s="19" t="n"/>
    </row>
    <row r="213">
      <c r="A213" s="12">
        <f>IF(C213="","",ROW()-4)</f>
        <v/>
      </c>
      <c r="B213" s="18" t="n"/>
      <c r="C213" s="15" t="n"/>
      <c r="D213" s="15" t="n"/>
      <c r="E213" s="15" t="n"/>
      <c r="F213" s="15" t="n"/>
      <c r="G213" s="15" t="n"/>
      <c r="H213" s="18" t="n"/>
      <c r="I213" s="18" t="n"/>
      <c r="J213" s="12">
        <f>IF(OR(H213="",I213=""),"",I213-H213+1)</f>
        <v/>
      </c>
      <c r="K213" s="12">
        <f>IF(H213="","",CHOOSE(WEEKDAY(H213),"domingo","segunda","terça","quarta","quinta","sexta","sábado"))</f>
        <v/>
      </c>
      <c r="L213" s="15" t="n"/>
      <c r="M213" s="15" t="n"/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5" t="n"/>
      <c r="W213" s="16">
        <f>IF(C213="","",IF(AND(J213&lt;&gt;"",N(J213)&gt;15),"Passa de 15 dias: encaminhar ao INSS. ","")&amp;IF(AND(P213&lt;&gt;"",H213&lt;&gt;""),IF(COUNTIFS($P$5:$P$304,P213,$H$5:$H$304,"&gt;="&amp;(H213-90),$H$5:$H$304,"&lt;="&amp;H213)&gt;=3,"3º atestado ou mais da mesma unidade em 90 dias. ",""),"")&amp;IF(AND(C213&lt;&gt;"",H213&lt;&gt;""),IF(AND(COUNTIFS($C$5:$C$304,C213,$H$5:$H$304,"&gt;="&amp;(H213-365),$H$5:$H$304,"&lt;="&amp;H213)&gt;=3,(COUNTIFS($C$5:$C$304,C213,$K$5:$K$304,"segunda",$H$5:$H$304,"&gt;="&amp;(H213-365),$H$5:$H$304,"&lt;="&amp;H213)+COUNTIFS($C$5:$C$304,C213,$K$5:$K$304,"sexta",$H$5:$H$304,"&gt;="&amp;(H213-365),$H$5:$H$304,"&lt;="&amp;H213))/COUNTIFS($C$5:$C$304,C213,$H$5:$H$304,"&gt;="&amp;(H213-365),$H$5:$H$304,"&lt;="&amp;H213)&gt;=0.6),"Colaborador com 60% ou mais dos atestados na segunda ou sexta (12 meses). ",""),"")&amp;IF(AND(C213&lt;&gt;"",R213="Não"),"Registro ainda não conferido no conselho. ",""))</f>
        <v/>
      </c>
      <c r="X213" s="19" t="n"/>
    </row>
    <row r="214">
      <c r="A214" s="12">
        <f>IF(C214="","",ROW()-4)</f>
        <v/>
      </c>
      <c r="B214" s="18" t="n"/>
      <c r="C214" s="15" t="n"/>
      <c r="D214" s="15" t="n"/>
      <c r="E214" s="15" t="n"/>
      <c r="F214" s="15" t="n"/>
      <c r="G214" s="15" t="n"/>
      <c r="H214" s="18" t="n"/>
      <c r="I214" s="18" t="n"/>
      <c r="J214" s="12">
        <f>IF(OR(H214="",I214=""),"",I214-H214+1)</f>
        <v/>
      </c>
      <c r="K214" s="12">
        <f>IF(H214="","",CHOOSE(WEEKDAY(H214),"domingo","segunda","terça","quarta","quinta","sexta","sábado"))</f>
        <v/>
      </c>
      <c r="L214" s="15" t="n"/>
      <c r="M214" s="15" t="n"/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5" t="n"/>
      <c r="W214" s="16">
        <f>IF(C214="","",IF(AND(J214&lt;&gt;"",N(J214)&gt;15),"Passa de 15 dias: encaminhar ao INSS. ","")&amp;IF(AND(P214&lt;&gt;"",H214&lt;&gt;""),IF(COUNTIFS($P$5:$P$304,P214,$H$5:$H$304,"&gt;="&amp;(H214-90),$H$5:$H$304,"&lt;="&amp;H214)&gt;=3,"3º atestado ou mais da mesma unidade em 90 dias. ",""),"")&amp;IF(AND(C214&lt;&gt;"",H214&lt;&gt;""),IF(AND(COUNTIFS($C$5:$C$304,C214,$H$5:$H$304,"&gt;="&amp;(H214-365),$H$5:$H$304,"&lt;="&amp;H214)&gt;=3,(COUNTIFS($C$5:$C$304,C214,$K$5:$K$304,"segunda",$H$5:$H$304,"&gt;="&amp;(H214-365),$H$5:$H$304,"&lt;="&amp;H214)+COUNTIFS($C$5:$C$304,C214,$K$5:$K$304,"sexta",$H$5:$H$304,"&gt;="&amp;(H214-365),$H$5:$H$304,"&lt;="&amp;H214))/COUNTIFS($C$5:$C$304,C214,$H$5:$H$304,"&gt;="&amp;(H214-365),$H$5:$H$304,"&lt;="&amp;H214)&gt;=0.6),"Colaborador com 60% ou mais dos atestados na segunda ou sexta (12 meses). ",""),"")&amp;IF(AND(C214&lt;&gt;"",R214="Não"),"Registro ainda não conferido no conselho. ",""))</f>
        <v/>
      </c>
      <c r="X214" s="19" t="n"/>
    </row>
    <row r="215">
      <c r="A215" s="12">
        <f>IF(C215="","",ROW()-4)</f>
        <v/>
      </c>
      <c r="B215" s="18" t="n"/>
      <c r="C215" s="15" t="n"/>
      <c r="D215" s="15" t="n"/>
      <c r="E215" s="15" t="n"/>
      <c r="F215" s="15" t="n"/>
      <c r="G215" s="15" t="n"/>
      <c r="H215" s="18" t="n"/>
      <c r="I215" s="18" t="n"/>
      <c r="J215" s="12">
        <f>IF(OR(H215="",I215=""),"",I215-H215+1)</f>
        <v/>
      </c>
      <c r="K215" s="12">
        <f>IF(H215="","",CHOOSE(WEEKDAY(H215),"domingo","segunda","terça","quarta","quinta","sexta","sábado"))</f>
        <v/>
      </c>
      <c r="L215" s="15" t="n"/>
      <c r="M215" s="15" t="n"/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5" t="n"/>
      <c r="W215" s="16">
        <f>IF(C215="","",IF(AND(J215&lt;&gt;"",N(J215)&gt;15),"Passa de 15 dias: encaminhar ao INSS. ","")&amp;IF(AND(P215&lt;&gt;"",H215&lt;&gt;""),IF(COUNTIFS($P$5:$P$304,P215,$H$5:$H$304,"&gt;="&amp;(H215-90),$H$5:$H$304,"&lt;="&amp;H215)&gt;=3,"3º atestado ou mais da mesma unidade em 90 dias. ",""),"")&amp;IF(AND(C215&lt;&gt;"",H215&lt;&gt;""),IF(AND(COUNTIFS($C$5:$C$304,C215,$H$5:$H$304,"&gt;="&amp;(H215-365),$H$5:$H$304,"&lt;="&amp;H215)&gt;=3,(COUNTIFS($C$5:$C$304,C215,$K$5:$K$304,"segunda",$H$5:$H$304,"&gt;="&amp;(H215-365),$H$5:$H$304,"&lt;="&amp;H215)+COUNTIFS($C$5:$C$304,C215,$K$5:$K$304,"sexta",$H$5:$H$304,"&gt;="&amp;(H215-365),$H$5:$H$304,"&lt;="&amp;H215))/COUNTIFS($C$5:$C$304,C215,$H$5:$H$304,"&gt;="&amp;(H215-365),$H$5:$H$304,"&lt;="&amp;H215)&gt;=0.6),"Colaborador com 60% ou mais dos atestados na segunda ou sexta (12 meses). ",""),"")&amp;IF(AND(C215&lt;&gt;"",R215="Não"),"Registro ainda não conferido no conselho. ",""))</f>
        <v/>
      </c>
      <c r="X215" s="19" t="n"/>
    </row>
    <row r="216">
      <c r="A216" s="12">
        <f>IF(C216="","",ROW()-4)</f>
        <v/>
      </c>
      <c r="B216" s="18" t="n"/>
      <c r="C216" s="15" t="n"/>
      <c r="D216" s="15" t="n"/>
      <c r="E216" s="15" t="n"/>
      <c r="F216" s="15" t="n"/>
      <c r="G216" s="15" t="n"/>
      <c r="H216" s="18" t="n"/>
      <c r="I216" s="18" t="n"/>
      <c r="J216" s="12">
        <f>IF(OR(H216="",I216=""),"",I216-H216+1)</f>
        <v/>
      </c>
      <c r="K216" s="12">
        <f>IF(H216="","",CHOOSE(WEEKDAY(H216),"domingo","segunda","terça","quarta","quinta","sexta","sábado"))</f>
        <v/>
      </c>
      <c r="L216" s="15" t="n"/>
      <c r="M216" s="15" t="n"/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5" t="n"/>
      <c r="W216" s="16">
        <f>IF(C216="","",IF(AND(J216&lt;&gt;"",N(J216)&gt;15),"Passa de 15 dias: encaminhar ao INSS. ","")&amp;IF(AND(P216&lt;&gt;"",H216&lt;&gt;""),IF(COUNTIFS($P$5:$P$304,P216,$H$5:$H$304,"&gt;="&amp;(H216-90),$H$5:$H$304,"&lt;="&amp;H216)&gt;=3,"3º atestado ou mais da mesma unidade em 90 dias. ",""),"")&amp;IF(AND(C216&lt;&gt;"",H216&lt;&gt;""),IF(AND(COUNTIFS($C$5:$C$304,C216,$H$5:$H$304,"&gt;="&amp;(H216-365),$H$5:$H$304,"&lt;="&amp;H216)&gt;=3,(COUNTIFS($C$5:$C$304,C216,$K$5:$K$304,"segunda",$H$5:$H$304,"&gt;="&amp;(H216-365),$H$5:$H$304,"&lt;="&amp;H216)+COUNTIFS($C$5:$C$304,C216,$K$5:$K$304,"sexta",$H$5:$H$304,"&gt;="&amp;(H216-365),$H$5:$H$304,"&lt;="&amp;H216))/COUNTIFS($C$5:$C$304,C216,$H$5:$H$304,"&gt;="&amp;(H216-365),$H$5:$H$304,"&lt;="&amp;H216)&gt;=0.6),"Colaborador com 60% ou mais dos atestados na segunda ou sexta (12 meses). ",""),"")&amp;IF(AND(C216&lt;&gt;"",R216="Não"),"Registro ainda não conferido no conselho. ",""))</f>
        <v/>
      </c>
      <c r="X216" s="19" t="n"/>
    </row>
    <row r="217">
      <c r="A217" s="12">
        <f>IF(C217="","",ROW()-4)</f>
        <v/>
      </c>
      <c r="B217" s="18" t="n"/>
      <c r="C217" s="15" t="n"/>
      <c r="D217" s="15" t="n"/>
      <c r="E217" s="15" t="n"/>
      <c r="F217" s="15" t="n"/>
      <c r="G217" s="15" t="n"/>
      <c r="H217" s="18" t="n"/>
      <c r="I217" s="18" t="n"/>
      <c r="J217" s="12">
        <f>IF(OR(H217="",I217=""),"",I217-H217+1)</f>
        <v/>
      </c>
      <c r="K217" s="12">
        <f>IF(H217="","",CHOOSE(WEEKDAY(H217),"domingo","segunda","terça","quarta","quinta","sexta","sábado"))</f>
        <v/>
      </c>
      <c r="L217" s="15" t="n"/>
      <c r="M217" s="15" t="n"/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5" t="n"/>
      <c r="W217" s="16">
        <f>IF(C217="","",IF(AND(J217&lt;&gt;"",N(J217)&gt;15),"Passa de 15 dias: encaminhar ao INSS. ","")&amp;IF(AND(P217&lt;&gt;"",H217&lt;&gt;""),IF(COUNTIFS($P$5:$P$304,P217,$H$5:$H$304,"&gt;="&amp;(H217-90),$H$5:$H$304,"&lt;="&amp;H217)&gt;=3,"3º atestado ou mais da mesma unidade em 90 dias. ",""),"")&amp;IF(AND(C217&lt;&gt;"",H217&lt;&gt;""),IF(AND(COUNTIFS($C$5:$C$304,C217,$H$5:$H$304,"&gt;="&amp;(H217-365),$H$5:$H$304,"&lt;="&amp;H217)&gt;=3,(COUNTIFS($C$5:$C$304,C217,$K$5:$K$304,"segunda",$H$5:$H$304,"&gt;="&amp;(H217-365),$H$5:$H$304,"&lt;="&amp;H217)+COUNTIFS($C$5:$C$304,C217,$K$5:$K$304,"sexta",$H$5:$H$304,"&gt;="&amp;(H217-365),$H$5:$H$304,"&lt;="&amp;H217))/COUNTIFS($C$5:$C$304,C217,$H$5:$H$304,"&gt;="&amp;(H217-365),$H$5:$H$304,"&lt;="&amp;H217)&gt;=0.6),"Colaborador com 60% ou mais dos atestados na segunda ou sexta (12 meses). ",""),"")&amp;IF(AND(C217&lt;&gt;"",R217="Não"),"Registro ainda não conferido no conselho. ",""))</f>
        <v/>
      </c>
      <c r="X217" s="19" t="n"/>
    </row>
    <row r="218">
      <c r="A218" s="12">
        <f>IF(C218="","",ROW()-4)</f>
        <v/>
      </c>
      <c r="B218" s="18" t="n"/>
      <c r="C218" s="15" t="n"/>
      <c r="D218" s="15" t="n"/>
      <c r="E218" s="15" t="n"/>
      <c r="F218" s="15" t="n"/>
      <c r="G218" s="15" t="n"/>
      <c r="H218" s="18" t="n"/>
      <c r="I218" s="18" t="n"/>
      <c r="J218" s="12">
        <f>IF(OR(H218="",I218=""),"",I218-H218+1)</f>
        <v/>
      </c>
      <c r="K218" s="12">
        <f>IF(H218="","",CHOOSE(WEEKDAY(H218),"domingo","segunda","terça","quarta","quinta","sexta","sábado"))</f>
        <v/>
      </c>
      <c r="L218" s="15" t="n"/>
      <c r="M218" s="15" t="n"/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5" t="n"/>
      <c r="W218" s="16">
        <f>IF(C218="","",IF(AND(J218&lt;&gt;"",N(J218)&gt;15),"Passa de 15 dias: encaminhar ao INSS. ","")&amp;IF(AND(P218&lt;&gt;"",H218&lt;&gt;""),IF(COUNTIFS($P$5:$P$304,P218,$H$5:$H$304,"&gt;="&amp;(H218-90),$H$5:$H$304,"&lt;="&amp;H218)&gt;=3,"3º atestado ou mais da mesma unidade em 90 dias. ",""),"")&amp;IF(AND(C218&lt;&gt;"",H218&lt;&gt;""),IF(AND(COUNTIFS($C$5:$C$304,C218,$H$5:$H$304,"&gt;="&amp;(H218-365),$H$5:$H$304,"&lt;="&amp;H218)&gt;=3,(COUNTIFS($C$5:$C$304,C218,$K$5:$K$304,"segunda",$H$5:$H$304,"&gt;="&amp;(H218-365),$H$5:$H$304,"&lt;="&amp;H218)+COUNTIFS($C$5:$C$304,C218,$K$5:$K$304,"sexta",$H$5:$H$304,"&gt;="&amp;(H218-365),$H$5:$H$304,"&lt;="&amp;H218))/COUNTIFS($C$5:$C$304,C218,$H$5:$H$304,"&gt;="&amp;(H218-365),$H$5:$H$304,"&lt;="&amp;H218)&gt;=0.6),"Colaborador com 60% ou mais dos atestados na segunda ou sexta (12 meses). ",""),"")&amp;IF(AND(C218&lt;&gt;"",R218="Não"),"Registro ainda não conferido no conselho. ",""))</f>
        <v/>
      </c>
      <c r="X218" s="19" t="n"/>
    </row>
    <row r="219">
      <c r="A219" s="12">
        <f>IF(C219="","",ROW()-4)</f>
        <v/>
      </c>
      <c r="B219" s="18" t="n"/>
      <c r="C219" s="15" t="n"/>
      <c r="D219" s="15" t="n"/>
      <c r="E219" s="15" t="n"/>
      <c r="F219" s="15" t="n"/>
      <c r="G219" s="15" t="n"/>
      <c r="H219" s="18" t="n"/>
      <c r="I219" s="18" t="n"/>
      <c r="J219" s="12">
        <f>IF(OR(H219="",I219=""),"",I219-H219+1)</f>
        <v/>
      </c>
      <c r="K219" s="12">
        <f>IF(H219="","",CHOOSE(WEEKDAY(H219),"domingo","segunda","terça","quarta","quinta","sexta","sábado"))</f>
        <v/>
      </c>
      <c r="L219" s="15" t="n"/>
      <c r="M219" s="15" t="n"/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5" t="n"/>
      <c r="W219" s="16">
        <f>IF(C219="","",IF(AND(J219&lt;&gt;"",N(J219)&gt;15),"Passa de 15 dias: encaminhar ao INSS. ","")&amp;IF(AND(P219&lt;&gt;"",H219&lt;&gt;""),IF(COUNTIFS($P$5:$P$304,P219,$H$5:$H$304,"&gt;="&amp;(H219-90),$H$5:$H$304,"&lt;="&amp;H219)&gt;=3,"3º atestado ou mais da mesma unidade em 90 dias. ",""),"")&amp;IF(AND(C219&lt;&gt;"",H219&lt;&gt;""),IF(AND(COUNTIFS($C$5:$C$304,C219,$H$5:$H$304,"&gt;="&amp;(H219-365),$H$5:$H$304,"&lt;="&amp;H219)&gt;=3,(COUNTIFS($C$5:$C$304,C219,$K$5:$K$304,"segunda",$H$5:$H$304,"&gt;="&amp;(H219-365),$H$5:$H$304,"&lt;="&amp;H219)+COUNTIFS($C$5:$C$304,C219,$K$5:$K$304,"sexta",$H$5:$H$304,"&gt;="&amp;(H219-365),$H$5:$H$304,"&lt;="&amp;H219))/COUNTIFS($C$5:$C$304,C219,$H$5:$H$304,"&gt;="&amp;(H219-365),$H$5:$H$304,"&lt;="&amp;H219)&gt;=0.6),"Colaborador com 60% ou mais dos atestados na segunda ou sexta (12 meses). ",""),"")&amp;IF(AND(C219&lt;&gt;"",R219="Não"),"Registro ainda não conferido no conselho. ",""))</f>
        <v/>
      </c>
      <c r="X219" s="19" t="n"/>
    </row>
    <row r="220">
      <c r="A220" s="12">
        <f>IF(C220="","",ROW()-4)</f>
        <v/>
      </c>
      <c r="B220" s="18" t="n"/>
      <c r="C220" s="15" t="n"/>
      <c r="D220" s="15" t="n"/>
      <c r="E220" s="15" t="n"/>
      <c r="F220" s="15" t="n"/>
      <c r="G220" s="15" t="n"/>
      <c r="H220" s="18" t="n"/>
      <c r="I220" s="18" t="n"/>
      <c r="J220" s="12">
        <f>IF(OR(H220="",I220=""),"",I220-H220+1)</f>
        <v/>
      </c>
      <c r="K220" s="12">
        <f>IF(H220="","",CHOOSE(WEEKDAY(H220),"domingo","segunda","terça","quarta","quinta","sexta","sábado"))</f>
        <v/>
      </c>
      <c r="L220" s="15" t="n"/>
      <c r="M220" s="15" t="n"/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5" t="n"/>
      <c r="W220" s="16">
        <f>IF(C220="","",IF(AND(J220&lt;&gt;"",N(J220)&gt;15),"Passa de 15 dias: encaminhar ao INSS. ","")&amp;IF(AND(P220&lt;&gt;"",H220&lt;&gt;""),IF(COUNTIFS($P$5:$P$304,P220,$H$5:$H$304,"&gt;="&amp;(H220-90),$H$5:$H$304,"&lt;="&amp;H220)&gt;=3,"3º atestado ou mais da mesma unidade em 90 dias. ",""),"")&amp;IF(AND(C220&lt;&gt;"",H220&lt;&gt;""),IF(AND(COUNTIFS($C$5:$C$304,C220,$H$5:$H$304,"&gt;="&amp;(H220-365),$H$5:$H$304,"&lt;="&amp;H220)&gt;=3,(COUNTIFS($C$5:$C$304,C220,$K$5:$K$304,"segunda",$H$5:$H$304,"&gt;="&amp;(H220-365),$H$5:$H$304,"&lt;="&amp;H220)+COUNTIFS($C$5:$C$304,C220,$K$5:$K$304,"sexta",$H$5:$H$304,"&gt;="&amp;(H220-365),$H$5:$H$304,"&lt;="&amp;H220))/COUNTIFS($C$5:$C$304,C220,$H$5:$H$304,"&gt;="&amp;(H220-365),$H$5:$H$304,"&lt;="&amp;H220)&gt;=0.6),"Colaborador com 60% ou mais dos atestados na segunda ou sexta (12 meses). ",""),"")&amp;IF(AND(C220&lt;&gt;"",R220="Não"),"Registro ainda não conferido no conselho. ",""))</f>
        <v/>
      </c>
      <c r="X220" s="19" t="n"/>
    </row>
    <row r="221">
      <c r="A221" s="12">
        <f>IF(C221="","",ROW()-4)</f>
        <v/>
      </c>
      <c r="B221" s="18" t="n"/>
      <c r="C221" s="15" t="n"/>
      <c r="D221" s="15" t="n"/>
      <c r="E221" s="15" t="n"/>
      <c r="F221" s="15" t="n"/>
      <c r="G221" s="15" t="n"/>
      <c r="H221" s="18" t="n"/>
      <c r="I221" s="18" t="n"/>
      <c r="J221" s="12">
        <f>IF(OR(H221="",I221=""),"",I221-H221+1)</f>
        <v/>
      </c>
      <c r="K221" s="12">
        <f>IF(H221="","",CHOOSE(WEEKDAY(H221),"domingo","segunda","terça","quarta","quinta","sexta","sábado"))</f>
        <v/>
      </c>
      <c r="L221" s="15" t="n"/>
      <c r="M221" s="15" t="n"/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5" t="n"/>
      <c r="W221" s="16">
        <f>IF(C221="","",IF(AND(J221&lt;&gt;"",N(J221)&gt;15),"Passa de 15 dias: encaminhar ao INSS. ","")&amp;IF(AND(P221&lt;&gt;"",H221&lt;&gt;""),IF(COUNTIFS($P$5:$P$304,P221,$H$5:$H$304,"&gt;="&amp;(H221-90),$H$5:$H$304,"&lt;="&amp;H221)&gt;=3,"3º atestado ou mais da mesma unidade em 90 dias. ",""),"")&amp;IF(AND(C221&lt;&gt;"",H221&lt;&gt;""),IF(AND(COUNTIFS($C$5:$C$304,C221,$H$5:$H$304,"&gt;="&amp;(H221-365),$H$5:$H$304,"&lt;="&amp;H221)&gt;=3,(COUNTIFS($C$5:$C$304,C221,$K$5:$K$304,"segunda",$H$5:$H$304,"&gt;="&amp;(H221-365),$H$5:$H$304,"&lt;="&amp;H221)+COUNTIFS($C$5:$C$304,C221,$K$5:$K$304,"sexta",$H$5:$H$304,"&gt;="&amp;(H221-365),$H$5:$H$304,"&lt;="&amp;H221))/COUNTIFS($C$5:$C$304,C221,$H$5:$H$304,"&gt;="&amp;(H221-365),$H$5:$H$304,"&lt;="&amp;H221)&gt;=0.6),"Colaborador com 60% ou mais dos atestados na segunda ou sexta (12 meses). ",""),"")&amp;IF(AND(C221&lt;&gt;"",R221="Não"),"Registro ainda não conferido no conselho. ",""))</f>
        <v/>
      </c>
      <c r="X221" s="19" t="n"/>
    </row>
    <row r="222">
      <c r="A222" s="12">
        <f>IF(C222="","",ROW()-4)</f>
        <v/>
      </c>
      <c r="B222" s="18" t="n"/>
      <c r="C222" s="15" t="n"/>
      <c r="D222" s="15" t="n"/>
      <c r="E222" s="15" t="n"/>
      <c r="F222" s="15" t="n"/>
      <c r="G222" s="15" t="n"/>
      <c r="H222" s="18" t="n"/>
      <c r="I222" s="18" t="n"/>
      <c r="J222" s="12">
        <f>IF(OR(H222="",I222=""),"",I222-H222+1)</f>
        <v/>
      </c>
      <c r="K222" s="12">
        <f>IF(H222="","",CHOOSE(WEEKDAY(H222),"domingo","segunda","terça","quarta","quinta","sexta","sábado"))</f>
        <v/>
      </c>
      <c r="L222" s="15" t="n"/>
      <c r="M222" s="15" t="n"/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5" t="n"/>
      <c r="W222" s="16">
        <f>IF(C222="","",IF(AND(J222&lt;&gt;"",N(J222)&gt;15),"Passa de 15 dias: encaminhar ao INSS. ","")&amp;IF(AND(P222&lt;&gt;"",H222&lt;&gt;""),IF(COUNTIFS($P$5:$P$304,P222,$H$5:$H$304,"&gt;="&amp;(H222-90),$H$5:$H$304,"&lt;="&amp;H222)&gt;=3,"3º atestado ou mais da mesma unidade em 90 dias. ",""),"")&amp;IF(AND(C222&lt;&gt;"",H222&lt;&gt;""),IF(AND(COUNTIFS($C$5:$C$304,C222,$H$5:$H$304,"&gt;="&amp;(H222-365),$H$5:$H$304,"&lt;="&amp;H222)&gt;=3,(COUNTIFS($C$5:$C$304,C222,$K$5:$K$304,"segunda",$H$5:$H$304,"&gt;="&amp;(H222-365),$H$5:$H$304,"&lt;="&amp;H222)+COUNTIFS($C$5:$C$304,C222,$K$5:$K$304,"sexta",$H$5:$H$304,"&gt;="&amp;(H222-365),$H$5:$H$304,"&lt;="&amp;H222))/COUNTIFS($C$5:$C$304,C222,$H$5:$H$304,"&gt;="&amp;(H222-365),$H$5:$H$304,"&lt;="&amp;H222)&gt;=0.6),"Colaborador com 60% ou mais dos atestados na segunda ou sexta (12 meses). ",""),"")&amp;IF(AND(C222&lt;&gt;"",R222="Não"),"Registro ainda não conferido no conselho. ",""))</f>
        <v/>
      </c>
      <c r="X222" s="19" t="n"/>
    </row>
    <row r="223">
      <c r="A223" s="12">
        <f>IF(C223="","",ROW()-4)</f>
        <v/>
      </c>
      <c r="B223" s="18" t="n"/>
      <c r="C223" s="15" t="n"/>
      <c r="D223" s="15" t="n"/>
      <c r="E223" s="15" t="n"/>
      <c r="F223" s="15" t="n"/>
      <c r="G223" s="15" t="n"/>
      <c r="H223" s="18" t="n"/>
      <c r="I223" s="18" t="n"/>
      <c r="J223" s="12">
        <f>IF(OR(H223="",I223=""),"",I223-H223+1)</f>
        <v/>
      </c>
      <c r="K223" s="12">
        <f>IF(H223="","",CHOOSE(WEEKDAY(H223),"domingo","segunda","terça","quarta","quinta","sexta","sábado"))</f>
        <v/>
      </c>
      <c r="L223" s="15" t="n"/>
      <c r="M223" s="15" t="n"/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5" t="n"/>
      <c r="W223" s="16">
        <f>IF(C223="","",IF(AND(J223&lt;&gt;"",N(J223)&gt;15),"Passa de 15 dias: encaminhar ao INSS. ","")&amp;IF(AND(P223&lt;&gt;"",H223&lt;&gt;""),IF(COUNTIFS($P$5:$P$304,P223,$H$5:$H$304,"&gt;="&amp;(H223-90),$H$5:$H$304,"&lt;="&amp;H223)&gt;=3,"3º atestado ou mais da mesma unidade em 90 dias. ",""),"")&amp;IF(AND(C223&lt;&gt;"",H223&lt;&gt;""),IF(AND(COUNTIFS($C$5:$C$304,C223,$H$5:$H$304,"&gt;="&amp;(H223-365),$H$5:$H$304,"&lt;="&amp;H223)&gt;=3,(COUNTIFS($C$5:$C$304,C223,$K$5:$K$304,"segunda",$H$5:$H$304,"&gt;="&amp;(H223-365),$H$5:$H$304,"&lt;="&amp;H223)+COUNTIFS($C$5:$C$304,C223,$K$5:$K$304,"sexta",$H$5:$H$304,"&gt;="&amp;(H223-365),$H$5:$H$304,"&lt;="&amp;H223))/COUNTIFS($C$5:$C$304,C223,$H$5:$H$304,"&gt;="&amp;(H223-365),$H$5:$H$304,"&lt;="&amp;H223)&gt;=0.6),"Colaborador com 60% ou mais dos atestados na segunda ou sexta (12 meses). ",""),"")&amp;IF(AND(C223&lt;&gt;"",R223="Não"),"Registro ainda não conferido no conselho. ",""))</f>
        <v/>
      </c>
      <c r="X223" s="19" t="n"/>
    </row>
    <row r="224">
      <c r="A224" s="12">
        <f>IF(C224="","",ROW()-4)</f>
        <v/>
      </c>
      <c r="B224" s="18" t="n"/>
      <c r="C224" s="15" t="n"/>
      <c r="D224" s="15" t="n"/>
      <c r="E224" s="15" t="n"/>
      <c r="F224" s="15" t="n"/>
      <c r="G224" s="15" t="n"/>
      <c r="H224" s="18" t="n"/>
      <c r="I224" s="18" t="n"/>
      <c r="J224" s="12">
        <f>IF(OR(H224="",I224=""),"",I224-H224+1)</f>
        <v/>
      </c>
      <c r="K224" s="12">
        <f>IF(H224="","",CHOOSE(WEEKDAY(H224),"domingo","segunda","terça","quarta","quinta","sexta","sábado"))</f>
        <v/>
      </c>
      <c r="L224" s="15" t="n"/>
      <c r="M224" s="15" t="n"/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5" t="n"/>
      <c r="W224" s="16">
        <f>IF(C224="","",IF(AND(J224&lt;&gt;"",N(J224)&gt;15),"Passa de 15 dias: encaminhar ao INSS. ","")&amp;IF(AND(P224&lt;&gt;"",H224&lt;&gt;""),IF(COUNTIFS($P$5:$P$304,P224,$H$5:$H$304,"&gt;="&amp;(H224-90),$H$5:$H$304,"&lt;="&amp;H224)&gt;=3,"3º atestado ou mais da mesma unidade em 90 dias. ",""),"")&amp;IF(AND(C224&lt;&gt;"",H224&lt;&gt;""),IF(AND(COUNTIFS($C$5:$C$304,C224,$H$5:$H$304,"&gt;="&amp;(H224-365),$H$5:$H$304,"&lt;="&amp;H224)&gt;=3,(COUNTIFS($C$5:$C$304,C224,$K$5:$K$304,"segunda",$H$5:$H$304,"&gt;="&amp;(H224-365),$H$5:$H$304,"&lt;="&amp;H224)+COUNTIFS($C$5:$C$304,C224,$K$5:$K$304,"sexta",$H$5:$H$304,"&gt;="&amp;(H224-365),$H$5:$H$304,"&lt;="&amp;H224))/COUNTIFS($C$5:$C$304,C224,$H$5:$H$304,"&gt;="&amp;(H224-365),$H$5:$H$304,"&lt;="&amp;H224)&gt;=0.6),"Colaborador com 60% ou mais dos atestados na segunda ou sexta (12 meses). ",""),"")&amp;IF(AND(C224&lt;&gt;"",R224="Não"),"Registro ainda não conferido no conselho. ",""))</f>
        <v/>
      </c>
      <c r="X224" s="19" t="n"/>
    </row>
    <row r="225">
      <c r="A225" s="12">
        <f>IF(C225="","",ROW()-4)</f>
        <v/>
      </c>
      <c r="B225" s="18" t="n"/>
      <c r="C225" s="15" t="n"/>
      <c r="D225" s="15" t="n"/>
      <c r="E225" s="15" t="n"/>
      <c r="F225" s="15" t="n"/>
      <c r="G225" s="15" t="n"/>
      <c r="H225" s="18" t="n"/>
      <c r="I225" s="18" t="n"/>
      <c r="J225" s="12">
        <f>IF(OR(H225="",I225=""),"",I225-H225+1)</f>
        <v/>
      </c>
      <c r="K225" s="12">
        <f>IF(H225="","",CHOOSE(WEEKDAY(H225),"domingo","segunda","terça","quarta","quinta","sexta","sábado"))</f>
        <v/>
      </c>
      <c r="L225" s="15" t="n"/>
      <c r="M225" s="15" t="n"/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5" t="n"/>
      <c r="W225" s="16">
        <f>IF(C225="","",IF(AND(J225&lt;&gt;"",N(J225)&gt;15),"Passa de 15 dias: encaminhar ao INSS. ","")&amp;IF(AND(P225&lt;&gt;"",H225&lt;&gt;""),IF(COUNTIFS($P$5:$P$304,P225,$H$5:$H$304,"&gt;="&amp;(H225-90),$H$5:$H$304,"&lt;="&amp;H225)&gt;=3,"3º atestado ou mais da mesma unidade em 90 dias. ",""),"")&amp;IF(AND(C225&lt;&gt;"",H225&lt;&gt;""),IF(AND(COUNTIFS($C$5:$C$304,C225,$H$5:$H$304,"&gt;="&amp;(H225-365),$H$5:$H$304,"&lt;="&amp;H225)&gt;=3,(COUNTIFS($C$5:$C$304,C225,$K$5:$K$304,"segunda",$H$5:$H$304,"&gt;="&amp;(H225-365),$H$5:$H$304,"&lt;="&amp;H225)+COUNTIFS($C$5:$C$304,C225,$K$5:$K$304,"sexta",$H$5:$H$304,"&gt;="&amp;(H225-365),$H$5:$H$304,"&lt;="&amp;H225))/COUNTIFS($C$5:$C$304,C225,$H$5:$H$304,"&gt;="&amp;(H225-365),$H$5:$H$304,"&lt;="&amp;H225)&gt;=0.6),"Colaborador com 60% ou mais dos atestados na segunda ou sexta (12 meses). ",""),"")&amp;IF(AND(C225&lt;&gt;"",R225="Não"),"Registro ainda não conferido no conselho. ",""))</f>
        <v/>
      </c>
      <c r="X225" s="19" t="n"/>
    </row>
    <row r="226">
      <c r="A226" s="12">
        <f>IF(C226="","",ROW()-4)</f>
        <v/>
      </c>
      <c r="B226" s="18" t="n"/>
      <c r="C226" s="15" t="n"/>
      <c r="D226" s="15" t="n"/>
      <c r="E226" s="15" t="n"/>
      <c r="F226" s="15" t="n"/>
      <c r="G226" s="15" t="n"/>
      <c r="H226" s="18" t="n"/>
      <c r="I226" s="18" t="n"/>
      <c r="J226" s="12">
        <f>IF(OR(H226="",I226=""),"",I226-H226+1)</f>
        <v/>
      </c>
      <c r="K226" s="12">
        <f>IF(H226="","",CHOOSE(WEEKDAY(H226),"domingo","segunda","terça","quarta","quinta","sexta","sábado"))</f>
        <v/>
      </c>
      <c r="L226" s="15" t="n"/>
      <c r="M226" s="15" t="n"/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5" t="n"/>
      <c r="W226" s="16">
        <f>IF(C226="","",IF(AND(J226&lt;&gt;"",N(J226)&gt;15),"Passa de 15 dias: encaminhar ao INSS. ","")&amp;IF(AND(P226&lt;&gt;"",H226&lt;&gt;""),IF(COUNTIFS($P$5:$P$304,P226,$H$5:$H$304,"&gt;="&amp;(H226-90),$H$5:$H$304,"&lt;="&amp;H226)&gt;=3,"3º atestado ou mais da mesma unidade em 90 dias. ",""),"")&amp;IF(AND(C226&lt;&gt;"",H226&lt;&gt;""),IF(AND(COUNTIFS($C$5:$C$304,C226,$H$5:$H$304,"&gt;="&amp;(H226-365),$H$5:$H$304,"&lt;="&amp;H226)&gt;=3,(COUNTIFS($C$5:$C$304,C226,$K$5:$K$304,"segunda",$H$5:$H$304,"&gt;="&amp;(H226-365),$H$5:$H$304,"&lt;="&amp;H226)+COUNTIFS($C$5:$C$304,C226,$K$5:$K$304,"sexta",$H$5:$H$304,"&gt;="&amp;(H226-365),$H$5:$H$304,"&lt;="&amp;H226))/COUNTIFS($C$5:$C$304,C226,$H$5:$H$304,"&gt;="&amp;(H226-365),$H$5:$H$304,"&lt;="&amp;H226)&gt;=0.6),"Colaborador com 60% ou mais dos atestados na segunda ou sexta (12 meses). ",""),"")&amp;IF(AND(C226&lt;&gt;"",R226="Não"),"Registro ainda não conferido no conselho. ",""))</f>
        <v/>
      </c>
      <c r="X226" s="19" t="n"/>
    </row>
    <row r="227">
      <c r="A227" s="12">
        <f>IF(C227="","",ROW()-4)</f>
        <v/>
      </c>
      <c r="B227" s="18" t="n"/>
      <c r="C227" s="15" t="n"/>
      <c r="D227" s="15" t="n"/>
      <c r="E227" s="15" t="n"/>
      <c r="F227" s="15" t="n"/>
      <c r="G227" s="15" t="n"/>
      <c r="H227" s="18" t="n"/>
      <c r="I227" s="18" t="n"/>
      <c r="J227" s="12">
        <f>IF(OR(H227="",I227=""),"",I227-H227+1)</f>
        <v/>
      </c>
      <c r="K227" s="12">
        <f>IF(H227="","",CHOOSE(WEEKDAY(H227),"domingo","segunda","terça","quarta","quinta","sexta","sábado"))</f>
        <v/>
      </c>
      <c r="L227" s="15" t="n"/>
      <c r="M227" s="15" t="n"/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5" t="n"/>
      <c r="W227" s="16">
        <f>IF(C227="","",IF(AND(J227&lt;&gt;"",N(J227)&gt;15),"Passa de 15 dias: encaminhar ao INSS. ","")&amp;IF(AND(P227&lt;&gt;"",H227&lt;&gt;""),IF(COUNTIFS($P$5:$P$304,P227,$H$5:$H$304,"&gt;="&amp;(H227-90),$H$5:$H$304,"&lt;="&amp;H227)&gt;=3,"3º atestado ou mais da mesma unidade em 90 dias. ",""),"")&amp;IF(AND(C227&lt;&gt;"",H227&lt;&gt;""),IF(AND(COUNTIFS($C$5:$C$304,C227,$H$5:$H$304,"&gt;="&amp;(H227-365),$H$5:$H$304,"&lt;="&amp;H227)&gt;=3,(COUNTIFS($C$5:$C$304,C227,$K$5:$K$304,"segunda",$H$5:$H$304,"&gt;="&amp;(H227-365),$H$5:$H$304,"&lt;="&amp;H227)+COUNTIFS($C$5:$C$304,C227,$K$5:$K$304,"sexta",$H$5:$H$304,"&gt;="&amp;(H227-365),$H$5:$H$304,"&lt;="&amp;H227))/COUNTIFS($C$5:$C$304,C227,$H$5:$H$304,"&gt;="&amp;(H227-365),$H$5:$H$304,"&lt;="&amp;H227)&gt;=0.6),"Colaborador com 60% ou mais dos atestados na segunda ou sexta (12 meses). ",""),"")&amp;IF(AND(C227&lt;&gt;"",R227="Não"),"Registro ainda não conferido no conselho. ",""))</f>
        <v/>
      </c>
      <c r="X227" s="19" t="n"/>
    </row>
    <row r="228">
      <c r="A228" s="12">
        <f>IF(C228="","",ROW()-4)</f>
        <v/>
      </c>
      <c r="B228" s="18" t="n"/>
      <c r="C228" s="15" t="n"/>
      <c r="D228" s="15" t="n"/>
      <c r="E228" s="15" t="n"/>
      <c r="F228" s="15" t="n"/>
      <c r="G228" s="15" t="n"/>
      <c r="H228" s="18" t="n"/>
      <c r="I228" s="18" t="n"/>
      <c r="J228" s="12">
        <f>IF(OR(H228="",I228=""),"",I228-H228+1)</f>
        <v/>
      </c>
      <c r="K228" s="12">
        <f>IF(H228="","",CHOOSE(WEEKDAY(H228),"domingo","segunda","terça","quarta","quinta","sexta","sábado"))</f>
        <v/>
      </c>
      <c r="L228" s="15" t="n"/>
      <c r="M228" s="15" t="n"/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5" t="n"/>
      <c r="W228" s="16">
        <f>IF(C228="","",IF(AND(J228&lt;&gt;"",N(J228)&gt;15),"Passa de 15 dias: encaminhar ao INSS. ","")&amp;IF(AND(P228&lt;&gt;"",H228&lt;&gt;""),IF(COUNTIFS($P$5:$P$304,P228,$H$5:$H$304,"&gt;="&amp;(H228-90),$H$5:$H$304,"&lt;="&amp;H228)&gt;=3,"3º atestado ou mais da mesma unidade em 90 dias. ",""),"")&amp;IF(AND(C228&lt;&gt;"",H228&lt;&gt;""),IF(AND(COUNTIFS($C$5:$C$304,C228,$H$5:$H$304,"&gt;="&amp;(H228-365),$H$5:$H$304,"&lt;="&amp;H228)&gt;=3,(COUNTIFS($C$5:$C$304,C228,$K$5:$K$304,"segunda",$H$5:$H$304,"&gt;="&amp;(H228-365),$H$5:$H$304,"&lt;="&amp;H228)+COUNTIFS($C$5:$C$304,C228,$K$5:$K$304,"sexta",$H$5:$H$304,"&gt;="&amp;(H228-365),$H$5:$H$304,"&lt;="&amp;H228))/COUNTIFS($C$5:$C$304,C228,$H$5:$H$304,"&gt;="&amp;(H228-365),$H$5:$H$304,"&lt;="&amp;H228)&gt;=0.6),"Colaborador com 60% ou mais dos atestados na segunda ou sexta (12 meses). ",""),"")&amp;IF(AND(C228&lt;&gt;"",R228="Não"),"Registro ainda não conferido no conselho. ",""))</f>
        <v/>
      </c>
      <c r="X228" s="19" t="n"/>
    </row>
    <row r="229">
      <c r="A229" s="12">
        <f>IF(C229="","",ROW()-4)</f>
        <v/>
      </c>
      <c r="B229" s="18" t="n"/>
      <c r="C229" s="15" t="n"/>
      <c r="D229" s="15" t="n"/>
      <c r="E229" s="15" t="n"/>
      <c r="F229" s="15" t="n"/>
      <c r="G229" s="15" t="n"/>
      <c r="H229" s="18" t="n"/>
      <c r="I229" s="18" t="n"/>
      <c r="J229" s="12">
        <f>IF(OR(H229="",I229=""),"",I229-H229+1)</f>
        <v/>
      </c>
      <c r="K229" s="12">
        <f>IF(H229="","",CHOOSE(WEEKDAY(H229),"domingo","segunda","terça","quarta","quinta","sexta","sábado"))</f>
        <v/>
      </c>
      <c r="L229" s="15" t="n"/>
      <c r="M229" s="15" t="n"/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5" t="n"/>
      <c r="W229" s="16">
        <f>IF(C229="","",IF(AND(J229&lt;&gt;"",N(J229)&gt;15),"Passa de 15 dias: encaminhar ao INSS. ","")&amp;IF(AND(P229&lt;&gt;"",H229&lt;&gt;""),IF(COUNTIFS($P$5:$P$304,P229,$H$5:$H$304,"&gt;="&amp;(H229-90),$H$5:$H$304,"&lt;="&amp;H229)&gt;=3,"3º atestado ou mais da mesma unidade em 90 dias. ",""),"")&amp;IF(AND(C229&lt;&gt;"",H229&lt;&gt;""),IF(AND(COUNTIFS($C$5:$C$304,C229,$H$5:$H$304,"&gt;="&amp;(H229-365),$H$5:$H$304,"&lt;="&amp;H229)&gt;=3,(COUNTIFS($C$5:$C$304,C229,$K$5:$K$304,"segunda",$H$5:$H$304,"&gt;="&amp;(H229-365),$H$5:$H$304,"&lt;="&amp;H229)+COUNTIFS($C$5:$C$304,C229,$K$5:$K$304,"sexta",$H$5:$H$304,"&gt;="&amp;(H229-365),$H$5:$H$304,"&lt;="&amp;H229))/COUNTIFS($C$5:$C$304,C229,$H$5:$H$304,"&gt;="&amp;(H229-365),$H$5:$H$304,"&lt;="&amp;H229)&gt;=0.6),"Colaborador com 60% ou mais dos atestados na segunda ou sexta (12 meses). ",""),"")&amp;IF(AND(C229&lt;&gt;"",R229="Não"),"Registro ainda não conferido no conselho. ",""))</f>
        <v/>
      </c>
      <c r="X229" s="19" t="n"/>
    </row>
    <row r="230">
      <c r="A230" s="12">
        <f>IF(C230="","",ROW()-4)</f>
        <v/>
      </c>
      <c r="B230" s="18" t="n"/>
      <c r="C230" s="15" t="n"/>
      <c r="D230" s="15" t="n"/>
      <c r="E230" s="15" t="n"/>
      <c r="F230" s="15" t="n"/>
      <c r="G230" s="15" t="n"/>
      <c r="H230" s="18" t="n"/>
      <c r="I230" s="18" t="n"/>
      <c r="J230" s="12">
        <f>IF(OR(H230="",I230=""),"",I230-H230+1)</f>
        <v/>
      </c>
      <c r="K230" s="12">
        <f>IF(H230="","",CHOOSE(WEEKDAY(H230),"domingo","segunda","terça","quarta","quinta","sexta","sábado"))</f>
        <v/>
      </c>
      <c r="L230" s="15" t="n"/>
      <c r="M230" s="15" t="n"/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5" t="n"/>
      <c r="W230" s="16">
        <f>IF(C230="","",IF(AND(J230&lt;&gt;"",N(J230)&gt;15),"Passa de 15 dias: encaminhar ao INSS. ","")&amp;IF(AND(P230&lt;&gt;"",H230&lt;&gt;""),IF(COUNTIFS($P$5:$P$304,P230,$H$5:$H$304,"&gt;="&amp;(H230-90),$H$5:$H$304,"&lt;="&amp;H230)&gt;=3,"3º atestado ou mais da mesma unidade em 90 dias. ",""),"")&amp;IF(AND(C230&lt;&gt;"",H230&lt;&gt;""),IF(AND(COUNTIFS($C$5:$C$304,C230,$H$5:$H$304,"&gt;="&amp;(H230-365),$H$5:$H$304,"&lt;="&amp;H230)&gt;=3,(COUNTIFS($C$5:$C$304,C230,$K$5:$K$304,"segunda",$H$5:$H$304,"&gt;="&amp;(H230-365),$H$5:$H$304,"&lt;="&amp;H230)+COUNTIFS($C$5:$C$304,C230,$K$5:$K$304,"sexta",$H$5:$H$304,"&gt;="&amp;(H230-365),$H$5:$H$304,"&lt;="&amp;H230))/COUNTIFS($C$5:$C$304,C230,$H$5:$H$304,"&gt;="&amp;(H230-365),$H$5:$H$304,"&lt;="&amp;H230)&gt;=0.6),"Colaborador com 60% ou mais dos atestados na segunda ou sexta (12 meses). ",""),"")&amp;IF(AND(C230&lt;&gt;"",R230="Não"),"Registro ainda não conferido no conselho. ",""))</f>
        <v/>
      </c>
      <c r="X230" s="19" t="n"/>
    </row>
    <row r="231">
      <c r="A231" s="12">
        <f>IF(C231="","",ROW()-4)</f>
        <v/>
      </c>
      <c r="B231" s="18" t="n"/>
      <c r="C231" s="15" t="n"/>
      <c r="D231" s="15" t="n"/>
      <c r="E231" s="15" t="n"/>
      <c r="F231" s="15" t="n"/>
      <c r="G231" s="15" t="n"/>
      <c r="H231" s="18" t="n"/>
      <c r="I231" s="18" t="n"/>
      <c r="J231" s="12">
        <f>IF(OR(H231="",I231=""),"",I231-H231+1)</f>
        <v/>
      </c>
      <c r="K231" s="12">
        <f>IF(H231="","",CHOOSE(WEEKDAY(H231),"domingo","segunda","terça","quarta","quinta","sexta","sábado"))</f>
        <v/>
      </c>
      <c r="L231" s="15" t="n"/>
      <c r="M231" s="15" t="n"/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5" t="n"/>
      <c r="W231" s="16">
        <f>IF(C231="","",IF(AND(J231&lt;&gt;"",N(J231)&gt;15),"Passa de 15 dias: encaminhar ao INSS. ","")&amp;IF(AND(P231&lt;&gt;"",H231&lt;&gt;""),IF(COUNTIFS($P$5:$P$304,P231,$H$5:$H$304,"&gt;="&amp;(H231-90),$H$5:$H$304,"&lt;="&amp;H231)&gt;=3,"3º atestado ou mais da mesma unidade em 90 dias. ",""),"")&amp;IF(AND(C231&lt;&gt;"",H231&lt;&gt;""),IF(AND(COUNTIFS($C$5:$C$304,C231,$H$5:$H$304,"&gt;="&amp;(H231-365),$H$5:$H$304,"&lt;="&amp;H231)&gt;=3,(COUNTIFS($C$5:$C$304,C231,$K$5:$K$304,"segunda",$H$5:$H$304,"&gt;="&amp;(H231-365),$H$5:$H$304,"&lt;="&amp;H231)+COUNTIFS($C$5:$C$304,C231,$K$5:$K$304,"sexta",$H$5:$H$304,"&gt;="&amp;(H231-365),$H$5:$H$304,"&lt;="&amp;H231))/COUNTIFS($C$5:$C$304,C231,$H$5:$H$304,"&gt;="&amp;(H231-365),$H$5:$H$304,"&lt;="&amp;H231)&gt;=0.6),"Colaborador com 60% ou mais dos atestados na segunda ou sexta (12 meses). ",""),"")&amp;IF(AND(C231&lt;&gt;"",R231="Não"),"Registro ainda não conferido no conselho. ",""))</f>
        <v/>
      </c>
      <c r="X231" s="19" t="n"/>
    </row>
    <row r="232">
      <c r="A232" s="12">
        <f>IF(C232="","",ROW()-4)</f>
        <v/>
      </c>
      <c r="B232" s="18" t="n"/>
      <c r="C232" s="15" t="n"/>
      <c r="D232" s="15" t="n"/>
      <c r="E232" s="15" t="n"/>
      <c r="F232" s="15" t="n"/>
      <c r="G232" s="15" t="n"/>
      <c r="H232" s="18" t="n"/>
      <c r="I232" s="18" t="n"/>
      <c r="J232" s="12">
        <f>IF(OR(H232="",I232=""),"",I232-H232+1)</f>
        <v/>
      </c>
      <c r="K232" s="12">
        <f>IF(H232="","",CHOOSE(WEEKDAY(H232),"domingo","segunda","terça","quarta","quinta","sexta","sábado"))</f>
        <v/>
      </c>
      <c r="L232" s="15" t="n"/>
      <c r="M232" s="15" t="n"/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5" t="n"/>
      <c r="W232" s="16">
        <f>IF(C232="","",IF(AND(J232&lt;&gt;"",N(J232)&gt;15),"Passa de 15 dias: encaminhar ao INSS. ","")&amp;IF(AND(P232&lt;&gt;"",H232&lt;&gt;""),IF(COUNTIFS($P$5:$P$304,P232,$H$5:$H$304,"&gt;="&amp;(H232-90),$H$5:$H$304,"&lt;="&amp;H232)&gt;=3,"3º atestado ou mais da mesma unidade em 90 dias. ",""),"")&amp;IF(AND(C232&lt;&gt;"",H232&lt;&gt;""),IF(AND(COUNTIFS($C$5:$C$304,C232,$H$5:$H$304,"&gt;="&amp;(H232-365),$H$5:$H$304,"&lt;="&amp;H232)&gt;=3,(COUNTIFS($C$5:$C$304,C232,$K$5:$K$304,"segunda",$H$5:$H$304,"&gt;="&amp;(H232-365),$H$5:$H$304,"&lt;="&amp;H232)+COUNTIFS($C$5:$C$304,C232,$K$5:$K$304,"sexta",$H$5:$H$304,"&gt;="&amp;(H232-365),$H$5:$H$304,"&lt;="&amp;H232))/COUNTIFS($C$5:$C$304,C232,$H$5:$H$304,"&gt;="&amp;(H232-365),$H$5:$H$304,"&lt;="&amp;H232)&gt;=0.6),"Colaborador com 60% ou mais dos atestados na segunda ou sexta (12 meses). ",""),"")&amp;IF(AND(C232&lt;&gt;"",R232="Não"),"Registro ainda não conferido no conselho. ",""))</f>
        <v/>
      </c>
      <c r="X232" s="19" t="n"/>
    </row>
    <row r="233">
      <c r="A233" s="12">
        <f>IF(C233="","",ROW()-4)</f>
        <v/>
      </c>
      <c r="B233" s="18" t="n"/>
      <c r="C233" s="15" t="n"/>
      <c r="D233" s="15" t="n"/>
      <c r="E233" s="15" t="n"/>
      <c r="F233" s="15" t="n"/>
      <c r="G233" s="15" t="n"/>
      <c r="H233" s="18" t="n"/>
      <c r="I233" s="18" t="n"/>
      <c r="J233" s="12">
        <f>IF(OR(H233="",I233=""),"",I233-H233+1)</f>
        <v/>
      </c>
      <c r="K233" s="12">
        <f>IF(H233="","",CHOOSE(WEEKDAY(H233),"domingo","segunda","terça","quarta","quinta","sexta","sábado"))</f>
        <v/>
      </c>
      <c r="L233" s="15" t="n"/>
      <c r="M233" s="15" t="n"/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5" t="n"/>
      <c r="W233" s="16">
        <f>IF(C233="","",IF(AND(J233&lt;&gt;"",N(J233)&gt;15),"Passa de 15 dias: encaminhar ao INSS. ","")&amp;IF(AND(P233&lt;&gt;"",H233&lt;&gt;""),IF(COUNTIFS($P$5:$P$304,P233,$H$5:$H$304,"&gt;="&amp;(H233-90),$H$5:$H$304,"&lt;="&amp;H233)&gt;=3,"3º atestado ou mais da mesma unidade em 90 dias. ",""),"")&amp;IF(AND(C233&lt;&gt;"",H233&lt;&gt;""),IF(AND(COUNTIFS($C$5:$C$304,C233,$H$5:$H$304,"&gt;="&amp;(H233-365),$H$5:$H$304,"&lt;="&amp;H233)&gt;=3,(COUNTIFS($C$5:$C$304,C233,$K$5:$K$304,"segunda",$H$5:$H$304,"&gt;="&amp;(H233-365),$H$5:$H$304,"&lt;="&amp;H233)+COUNTIFS($C$5:$C$304,C233,$K$5:$K$304,"sexta",$H$5:$H$304,"&gt;="&amp;(H233-365),$H$5:$H$304,"&lt;="&amp;H233))/COUNTIFS($C$5:$C$304,C233,$H$5:$H$304,"&gt;="&amp;(H233-365),$H$5:$H$304,"&lt;="&amp;H233)&gt;=0.6),"Colaborador com 60% ou mais dos atestados na segunda ou sexta (12 meses). ",""),"")&amp;IF(AND(C233&lt;&gt;"",R233="Não"),"Registro ainda não conferido no conselho. ",""))</f>
        <v/>
      </c>
      <c r="X233" s="19" t="n"/>
    </row>
    <row r="234">
      <c r="A234" s="12">
        <f>IF(C234="","",ROW()-4)</f>
        <v/>
      </c>
      <c r="B234" s="18" t="n"/>
      <c r="C234" s="15" t="n"/>
      <c r="D234" s="15" t="n"/>
      <c r="E234" s="15" t="n"/>
      <c r="F234" s="15" t="n"/>
      <c r="G234" s="15" t="n"/>
      <c r="H234" s="18" t="n"/>
      <c r="I234" s="18" t="n"/>
      <c r="J234" s="12">
        <f>IF(OR(H234="",I234=""),"",I234-H234+1)</f>
        <v/>
      </c>
      <c r="K234" s="12">
        <f>IF(H234="","",CHOOSE(WEEKDAY(H234),"domingo","segunda","terça","quarta","quinta","sexta","sábado"))</f>
        <v/>
      </c>
      <c r="L234" s="15" t="n"/>
      <c r="M234" s="15" t="n"/>
      <c r="N234" s="15" t="n"/>
      <c r="O234" s="15" t="n"/>
      <c r="P234" s="15" t="n"/>
      <c r="Q234" s="15" t="n"/>
      <c r="R234" s="15" t="n"/>
      <c r="S234" s="15" t="n"/>
      <c r="T234" s="15" t="n"/>
      <c r="U234" s="15" t="n"/>
      <c r="V234" s="15" t="n"/>
      <c r="W234" s="16">
        <f>IF(C234="","",IF(AND(J234&lt;&gt;"",N(J234)&gt;15),"Passa de 15 dias: encaminhar ao INSS. ","")&amp;IF(AND(P234&lt;&gt;"",H234&lt;&gt;""),IF(COUNTIFS($P$5:$P$304,P234,$H$5:$H$304,"&gt;="&amp;(H234-90),$H$5:$H$304,"&lt;="&amp;H234)&gt;=3,"3º atestado ou mais da mesma unidade em 90 dias. ",""),"")&amp;IF(AND(C234&lt;&gt;"",H234&lt;&gt;""),IF(AND(COUNTIFS($C$5:$C$304,C234,$H$5:$H$304,"&gt;="&amp;(H234-365),$H$5:$H$304,"&lt;="&amp;H234)&gt;=3,(COUNTIFS($C$5:$C$304,C234,$K$5:$K$304,"segunda",$H$5:$H$304,"&gt;="&amp;(H234-365),$H$5:$H$304,"&lt;="&amp;H234)+COUNTIFS($C$5:$C$304,C234,$K$5:$K$304,"sexta",$H$5:$H$304,"&gt;="&amp;(H234-365),$H$5:$H$304,"&lt;="&amp;H234))/COUNTIFS($C$5:$C$304,C234,$H$5:$H$304,"&gt;="&amp;(H234-365),$H$5:$H$304,"&lt;="&amp;H234)&gt;=0.6),"Colaborador com 60% ou mais dos atestados na segunda ou sexta (12 meses). ",""),"")&amp;IF(AND(C234&lt;&gt;"",R234="Não"),"Registro ainda não conferido no conselho. ",""))</f>
        <v/>
      </c>
      <c r="X234" s="19" t="n"/>
    </row>
    <row r="235">
      <c r="A235" s="12">
        <f>IF(C235="","",ROW()-4)</f>
        <v/>
      </c>
      <c r="B235" s="18" t="n"/>
      <c r="C235" s="15" t="n"/>
      <c r="D235" s="15" t="n"/>
      <c r="E235" s="15" t="n"/>
      <c r="F235" s="15" t="n"/>
      <c r="G235" s="15" t="n"/>
      <c r="H235" s="18" t="n"/>
      <c r="I235" s="18" t="n"/>
      <c r="J235" s="12">
        <f>IF(OR(H235="",I235=""),"",I235-H235+1)</f>
        <v/>
      </c>
      <c r="K235" s="12">
        <f>IF(H235="","",CHOOSE(WEEKDAY(H235),"domingo","segunda","terça","quarta","quinta","sexta","sábado"))</f>
        <v/>
      </c>
      <c r="L235" s="15" t="n"/>
      <c r="M235" s="15" t="n"/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5" t="n"/>
      <c r="W235" s="16">
        <f>IF(C235="","",IF(AND(J235&lt;&gt;"",N(J235)&gt;15),"Passa de 15 dias: encaminhar ao INSS. ","")&amp;IF(AND(P235&lt;&gt;"",H235&lt;&gt;""),IF(COUNTIFS($P$5:$P$304,P235,$H$5:$H$304,"&gt;="&amp;(H235-90),$H$5:$H$304,"&lt;="&amp;H235)&gt;=3,"3º atestado ou mais da mesma unidade em 90 dias. ",""),"")&amp;IF(AND(C235&lt;&gt;"",H235&lt;&gt;""),IF(AND(COUNTIFS($C$5:$C$304,C235,$H$5:$H$304,"&gt;="&amp;(H235-365),$H$5:$H$304,"&lt;="&amp;H235)&gt;=3,(COUNTIFS($C$5:$C$304,C235,$K$5:$K$304,"segunda",$H$5:$H$304,"&gt;="&amp;(H235-365),$H$5:$H$304,"&lt;="&amp;H235)+COUNTIFS($C$5:$C$304,C235,$K$5:$K$304,"sexta",$H$5:$H$304,"&gt;="&amp;(H235-365),$H$5:$H$304,"&lt;="&amp;H235))/COUNTIFS($C$5:$C$304,C235,$H$5:$H$304,"&gt;="&amp;(H235-365),$H$5:$H$304,"&lt;="&amp;H235)&gt;=0.6),"Colaborador com 60% ou mais dos atestados na segunda ou sexta (12 meses). ",""),"")&amp;IF(AND(C235&lt;&gt;"",R235="Não"),"Registro ainda não conferido no conselho. ",""))</f>
        <v/>
      </c>
      <c r="X235" s="19" t="n"/>
    </row>
    <row r="236">
      <c r="A236" s="12">
        <f>IF(C236="","",ROW()-4)</f>
        <v/>
      </c>
      <c r="B236" s="18" t="n"/>
      <c r="C236" s="15" t="n"/>
      <c r="D236" s="15" t="n"/>
      <c r="E236" s="15" t="n"/>
      <c r="F236" s="15" t="n"/>
      <c r="G236" s="15" t="n"/>
      <c r="H236" s="18" t="n"/>
      <c r="I236" s="18" t="n"/>
      <c r="J236" s="12">
        <f>IF(OR(H236="",I236=""),"",I236-H236+1)</f>
        <v/>
      </c>
      <c r="K236" s="12">
        <f>IF(H236="","",CHOOSE(WEEKDAY(H236),"domingo","segunda","terça","quarta","quinta","sexta","sábado"))</f>
        <v/>
      </c>
      <c r="L236" s="15" t="n"/>
      <c r="M236" s="15" t="n"/>
      <c r="N236" s="15" t="n"/>
      <c r="O236" s="15" t="n"/>
      <c r="P236" s="15" t="n"/>
      <c r="Q236" s="15" t="n"/>
      <c r="R236" s="15" t="n"/>
      <c r="S236" s="15" t="n"/>
      <c r="T236" s="15" t="n"/>
      <c r="U236" s="15" t="n"/>
      <c r="V236" s="15" t="n"/>
      <c r="W236" s="16">
        <f>IF(C236="","",IF(AND(J236&lt;&gt;"",N(J236)&gt;15),"Passa de 15 dias: encaminhar ao INSS. ","")&amp;IF(AND(P236&lt;&gt;"",H236&lt;&gt;""),IF(COUNTIFS($P$5:$P$304,P236,$H$5:$H$304,"&gt;="&amp;(H236-90),$H$5:$H$304,"&lt;="&amp;H236)&gt;=3,"3º atestado ou mais da mesma unidade em 90 dias. ",""),"")&amp;IF(AND(C236&lt;&gt;"",H236&lt;&gt;""),IF(AND(COUNTIFS($C$5:$C$304,C236,$H$5:$H$304,"&gt;="&amp;(H236-365),$H$5:$H$304,"&lt;="&amp;H236)&gt;=3,(COUNTIFS($C$5:$C$304,C236,$K$5:$K$304,"segunda",$H$5:$H$304,"&gt;="&amp;(H236-365),$H$5:$H$304,"&lt;="&amp;H236)+COUNTIFS($C$5:$C$304,C236,$K$5:$K$304,"sexta",$H$5:$H$304,"&gt;="&amp;(H236-365),$H$5:$H$304,"&lt;="&amp;H236))/COUNTIFS($C$5:$C$304,C236,$H$5:$H$304,"&gt;="&amp;(H236-365),$H$5:$H$304,"&lt;="&amp;H236)&gt;=0.6),"Colaborador com 60% ou mais dos atestados na segunda ou sexta (12 meses). ",""),"")&amp;IF(AND(C236&lt;&gt;"",R236="Não"),"Registro ainda não conferido no conselho. ",""))</f>
        <v/>
      </c>
      <c r="X236" s="19" t="n"/>
    </row>
    <row r="237">
      <c r="A237" s="12">
        <f>IF(C237="","",ROW()-4)</f>
        <v/>
      </c>
      <c r="B237" s="18" t="n"/>
      <c r="C237" s="15" t="n"/>
      <c r="D237" s="15" t="n"/>
      <c r="E237" s="15" t="n"/>
      <c r="F237" s="15" t="n"/>
      <c r="G237" s="15" t="n"/>
      <c r="H237" s="18" t="n"/>
      <c r="I237" s="18" t="n"/>
      <c r="J237" s="12">
        <f>IF(OR(H237="",I237=""),"",I237-H237+1)</f>
        <v/>
      </c>
      <c r="K237" s="12">
        <f>IF(H237="","",CHOOSE(WEEKDAY(H237),"domingo","segunda","terça","quarta","quinta","sexta","sábado"))</f>
        <v/>
      </c>
      <c r="L237" s="15" t="n"/>
      <c r="M237" s="15" t="n"/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5" t="n"/>
      <c r="W237" s="16">
        <f>IF(C237="","",IF(AND(J237&lt;&gt;"",N(J237)&gt;15),"Passa de 15 dias: encaminhar ao INSS. ","")&amp;IF(AND(P237&lt;&gt;"",H237&lt;&gt;""),IF(COUNTIFS($P$5:$P$304,P237,$H$5:$H$304,"&gt;="&amp;(H237-90),$H$5:$H$304,"&lt;="&amp;H237)&gt;=3,"3º atestado ou mais da mesma unidade em 90 dias. ",""),"")&amp;IF(AND(C237&lt;&gt;"",H237&lt;&gt;""),IF(AND(COUNTIFS($C$5:$C$304,C237,$H$5:$H$304,"&gt;="&amp;(H237-365),$H$5:$H$304,"&lt;="&amp;H237)&gt;=3,(COUNTIFS($C$5:$C$304,C237,$K$5:$K$304,"segunda",$H$5:$H$304,"&gt;="&amp;(H237-365),$H$5:$H$304,"&lt;="&amp;H237)+COUNTIFS($C$5:$C$304,C237,$K$5:$K$304,"sexta",$H$5:$H$304,"&gt;="&amp;(H237-365),$H$5:$H$304,"&lt;="&amp;H237))/COUNTIFS($C$5:$C$304,C237,$H$5:$H$304,"&gt;="&amp;(H237-365),$H$5:$H$304,"&lt;="&amp;H237)&gt;=0.6),"Colaborador com 60% ou mais dos atestados na segunda ou sexta (12 meses). ",""),"")&amp;IF(AND(C237&lt;&gt;"",R237="Não"),"Registro ainda não conferido no conselho. ",""))</f>
        <v/>
      </c>
      <c r="X237" s="19" t="n"/>
    </row>
    <row r="238">
      <c r="A238" s="12">
        <f>IF(C238="","",ROW()-4)</f>
        <v/>
      </c>
      <c r="B238" s="18" t="n"/>
      <c r="C238" s="15" t="n"/>
      <c r="D238" s="15" t="n"/>
      <c r="E238" s="15" t="n"/>
      <c r="F238" s="15" t="n"/>
      <c r="G238" s="15" t="n"/>
      <c r="H238" s="18" t="n"/>
      <c r="I238" s="18" t="n"/>
      <c r="J238" s="12">
        <f>IF(OR(H238="",I238=""),"",I238-H238+1)</f>
        <v/>
      </c>
      <c r="K238" s="12">
        <f>IF(H238="","",CHOOSE(WEEKDAY(H238),"domingo","segunda","terça","quarta","quinta","sexta","sábado"))</f>
        <v/>
      </c>
      <c r="L238" s="15" t="n"/>
      <c r="M238" s="15" t="n"/>
      <c r="N238" s="15" t="n"/>
      <c r="O238" s="15" t="n"/>
      <c r="P238" s="15" t="n"/>
      <c r="Q238" s="15" t="n"/>
      <c r="R238" s="15" t="n"/>
      <c r="S238" s="15" t="n"/>
      <c r="T238" s="15" t="n"/>
      <c r="U238" s="15" t="n"/>
      <c r="V238" s="15" t="n"/>
      <c r="W238" s="16">
        <f>IF(C238="","",IF(AND(J238&lt;&gt;"",N(J238)&gt;15),"Passa de 15 dias: encaminhar ao INSS. ","")&amp;IF(AND(P238&lt;&gt;"",H238&lt;&gt;""),IF(COUNTIFS($P$5:$P$304,P238,$H$5:$H$304,"&gt;="&amp;(H238-90),$H$5:$H$304,"&lt;="&amp;H238)&gt;=3,"3º atestado ou mais da mesma unidade em 90 dias. ",""),"")&amp;IF(AND(C238&lt;&gt;"",H238&lt;&gt;""),IF(AND(COUNTIFS($C$5:$C$304,C238,$H$5:$H$304,"&gt;="&amp;(H238-365),$H$5:$H$304,"&lt;="&amp;H238)&gt;=3,(COUNTIFS($C$5:$C$304,C238,$K$5:$K$304,"segunda",$H$5:$H$304,"&gt;="&amp;(H238-365),$H$5:$H$304,"&lt;="&amp;H238)+COUNTIFS($C$5:$C$304,C238,$K$5:$K$304,"sexta",$H$5:$H$304,"&gt;="&amp;(H238-365),$H$5:$H$304,"&lt;="&amp;H238))/COUNTIFS($C$5:$C$304,C238,$H$5:$H$304,"&gt;="&amp;(H238-365),$H$5:$H$304,"&lt;="&amp;H238)&gt;=0.6),"Colaborador com 60% ou mais dos atestados na segunda ou sexta (12 meses). ",""),"")&amp;IF(AND(C238&lt;&gt;"",R238="Não"),"Registro ainda não conferido no conselho. ",""))</f>
        <v/>
      </c>
      <c r="X238" s="19" t="n"/>
    </row>
    <row r="239">
      <c r="A239" s="12">
        <f>IF(C239="","",ROW()-4)</f>
        <v/>
      </c>
      <c r="B239" s="18" t="n"/>
      <c r="C239" s="15" t="n"/>
      <c r="D239" s="15" t="n"/>
      <c r="E239" s="15" t="n"/>
      <c r="F239" s="15" t="n"/>
      <c r="G239" s="15" t="n"/>
      <c r="H239" s="18" t="n"/>
      <c r="I239" s="18" t="n"/>
      <c r="J239" s="12">
        <f>IF(OR(H239="",I239=""),"",I239-H239+1)</f>
        <v/>
      </c>
      <c r="K239" s="12">
        <f>IF(H239="","",CHOOSE(WEEKDAY(H239),"domingo","segunda","terça","quarta","quinta","sexta","sábado"))</f>
        <v/>
      </c>
      <c r="L239" s="15" t="n"/>
      <c r="M239" s="15" t="n"/>
      <c r="N239" s="15" t="n"/>
      <c r="O239" s="15" t="n"/>
      <c r="P239" s="15" t="n"/>
      <c r="Q239" s="15" t="n"/>
      <c r="R239" s="15" t="n"/>
      <c r="S239" s="15" t="n"/>
      <c r="T239" s="15" t="n"/>
      <c r="U239" s="15" t="n"/>
      <c r="V239" s="15" t="n"/>
      <c r="W239" s="16">
        <f>IF(C239="","",IF(AND(J239&lt;&gt;"",N(J239)&gt;15),"Passa de 15 dias: encaminhar ao INSS. ","")&amp;IF(AND(P239&lt;&gt;"",H239&lt;&gt;""),IF(COUNTIFS($P$5:$P$304,P239,$H$5:$H$304,"&gt;="&amp;(H239-90),$H$5:$H$304,"&lt;="&amp;H239)&gt;=3,"3º atestado ou mais da mesma unidade em 90 dias. ",""),"")&amp;IF(AND(C239&lt;&gt;"",H239&lt;&gt;""),IF(AND(COUNTIFS($C$5:$C$304,C239,$H$5:$H$304,"&gt;="&amp;(H239-365),$H$5:$H$304,"&lt;="&amp;H239)&gt;=3,(COUNTIFS($C$5:$C$304,C239,$K$5:$K$304,"segunda",$H$5:$H$304,"&gt;="&amp;(H239-365),$H$5:$H$304,"&lt;="&amp;H239)+COUNTIFS($C$5:$C$304,C239,$K$5:$K$304,"sexta",$H$5:$H$304,"&gt;="&amp;(H239-365),$H$5:$H$304,"&lt;="&amp;H239))/COUNTIFS($C$5:$C$304,C239,$H$5:$H$304,"&gt;="&amp;(H239-365),$H$5:$H$304,"&lt;="&amp;H239)&gt;=0.6),"Colaborador com 60% ou mais dos atestados na segunda ou sexta (12 meses). ",""),"")&amp;IF(AND(C239&lt;&gt;"",R239="Não"),"Registro ainda não conferido no conselho. ",""))</f>
        <v/>
      </c>
      <c r="X239" s="19" t="n"/>
    </row>
    <row r="240">
      <c r="A240" s="12">
        <f>IF(C240="","",ROW()-4)</f>
        <v/>
      </c>
      <c r="B240" s="18" t="n"/>
      <c r="C240" s="15" t="n"/>
      <c r="D240" s="15" t="n"/>
      <c r="E240" s="15" t="n"/>
      <c r="F240" s="15" t="n"/>
      <c r="G240" s="15" t="n"/>
      <c r="H240" s="18" t="n"/>
      <c r="I240" s="18" t="n"/>
      <c r="J240" s="12">
        <f>IF(OR(H240="",I240=""),"",I240-H240+1)</f>
        <v/>
      </c>
      <c r="K240" s="12">
        <f>IF(H240="","",CHOOSE(WEEKDAY(H240),"domingo","segunda","terça","quarta","quinta","sexta","sábado"))</f>
        <v/>
      </c>
      <c r="L240" s="15" t="n"/>
      <c r="M240" s="15" t="n"/>
      <c r="N240" s="15" t="n"/>
      <c r="O240" s="15" t="n"/>
      <c r="P240" s="15" t="n"/>
      <c r="Q240" s="15" t="n"/>
      <c r="R240" s="15" t="n"/>
      <c r="S240" s="15" t="n"/>
      <c r="T240" s="15" t="n"/>
      <c r="U240" s="15" t="n"/>
      <c r="V240" s="15" t="n"/>
      <c r="W240" s="16">
        <f>IF(C240="","",IF(AND(J240&lt;&gt;"",N(J240)&gt;15),"Passa de 15 dias: encaminhar ao INSS. ","")&amp;IF(AND(P240&lt;&gt;"",H240&lt;&gt;""),IF(COUNTIFS($P$5:$P$304,P240,$H$5:$H$304,"&gt;="&amp;(H240-90),$H$5:$H$304,"&lt;="&amp;H240)&gt;=3,"3º atestado ou mais da mesma unidade em 90 dias. ",""),"")&amp;IF(AND(C240&lt;&gt;"",H240&lt;&gt;""),IF(AND(COUNTIFS($C$5:$C$304,C240,$H$5:$H$304,"&gt;="&amp;(H240-365),$H$5:$H$304,"&lt;="&amp;H240)&gt;=3,(COUNTIFS($C$5:$C$304,C240,$K$5:$K$304,"segunda",$H$5:$H$304,"&gt;="&amp;(H240-365),$H$5:$H$304,"&lt;="&amp;H240)+COUNTIFS($C$5:$C$304,C240,$K$5:$K$304,"sexta",$H$5:$H$304,"&gt;="&amp;(H240-365),$H$5:$H$304,"&lt;="&amp;H240))/COUNTIFS($C$5:$C$304,C240,$H$5:$H$304,"&gt;="&amp;(H240-365),$H$5:$H$304,"&lt;="&amp;H240)&gt;=0.6),"Colaborador com 60% ou mais dos atestados na segunda ou sexta (12 meses). ",""),"")&amp;IF(AND(C240&lt;&gt;"",R240="Não"),"Registro ainda não conferido no conselho. ",""))</f>
        <v/>
      </c>
      <c r="X240" s="19" t="n"/>
    </row>
    <row r="241">
      <c r="A241" s="12">
        <f>IF(C241="","",ROW()-4)</f>
        <v/>
      </c>
      <c r="B241" s="18" t="n"/>
      <c r="C241" s="15" t="n"/>
      <c r="D241" s="15" t="n"/>
      <c r="E241" s="15" t="n"/>
      <c r="F241" s="15" t="n"/>
      <c r="G241" s="15" t="n"/>
      <c r="H241" s="18" t="n"/>
      <c r="I241" s="18" t="n"/>
      <c r="J241" s="12">
        <f>IF(OR(H241="",I241=""),"",I241-H241+1)</f>
        <v/>
      </c>
      <c r="K241" s="12">
        <f>IF(H241="","",CHOOSE(WEEKDAY(H241),"domingo","segunda","terça","quarta","quinta","sexta","sábado"))</f>
        <v/>
      </c>
      <c r="L241" s="15" t="n"/>
      <c r="M241" s="15" t="n"/>
      <c r="N241" s="15" t="n"/>
      <c r="O241" s="15" t="n"/>
      <c r="P241" s="15" t="n"/>
      <c r="Q241" s="15" t="n"/>
      <c r="R241" s="15" t="n"/>
      <c r="S241" s="15" t="n"/>
      <c r="T241" s="15" t="n"/>
      <c r="U241" s="15" t="n"/>
      <c r="V241" s="15" t="n"/>
      <c r="W241" s="16">
        <f>IF(C241="","",IF(AND(J241&lt;&gt;"",N(J241)&gt;15),"Passa de 15 dias: encaminhar ao INSS. ","")&amp;IF(AND(P241&lt;&gt;"",H241&lt;&gt;""),IF(COUNTIFS($P$5:$P$304,P241,$H$5:$H$304,"&gt;="&amp;(H241-90),$H$5:$H$304,"&lt;="&amp;H241)&gt;=3,"3º atestado ou mais da mesma unidade em 90 dias. ",""),"")&amp;IF(AND(C241&lt;&gt;"",H241&lt;&gt;""),IF(AND(COUNTIFS($C$5:$C$304,C241,$H$5:$H$304,"&gt;="&amp;(H241-365),$H$5:$H$304,"&lt;="&amp;H241)&gt;=3,(COUNTIFS($C$5:$C$304,C241,$K$5:$K$304,"segunda",$H$5:$H$304,"&gt;="&amp;(H241-365),$H$5:$H$304,"&lt;="&amp;H241)+COUNTIFS($C$5:$C$304,C241,$K$5:$K$304,"sexta",$H$5:$H$304,"&gt;="&amp;(H241-365),$H$5:$H$304,"&lt;="&amp;H241))/COUNTIFS($C$5:$C$304,C241,$H$5:$H$304,"&gt;="&amp;(H241-365),$H$5:$H$304,"&lt;="&amp;H241)&gt;=0.6),"Colaborador com 60% ou mais dos atestados na segunda ou sexta (12 meses). ",""),"")&amp;IF(AND(C241&lt;&gt;"",R241="Não"),"Registro ainda não conferido no conselho. ",""))</f>
        <v/>
      </c>
      <c r="X241" s="19" t="n"/>
    </row>
    <row r="242">
      <c r="A242" s="12">
        <f>IF(C242="","",ROW()-4)</f>
        <v/>
      </c>
      <c r="B242" s="18" t="n"/>
      <c r="C242" s="15" t="n"/>
      <c r="D242" s="15" t="n"/>
      <c r="E242" s="15" t="n"/>
      <c r="F242" s="15" t="n"/>
      <c r="G242" s="15" t="n"/>
      <c r="H242" s="18" t="n"/>
      <c r="I242" s="18" t="n"/>
      <c r="J242" s="12">
        <f>IF(OR(H242="",I242=""),"",I242-H242+1)</f>
        <v/>
      </c>
      <c r="K242" s="12">
        <f>IF(H242="","",CHOOSE(WEEKDAY(H242),"domingo","segunda","terça","quarta","quinta","sexta","sábado"))</f>
        <v/>
      </c>
      <c r="L242" s="15" t="n"/>
      <c r="M242" s="15" t="n"/>
      <c r="N242" s="15" t="n"/>
      <c r="O242" s="15" t="n"/>
      <c r="P242" s="15" t="n"/>
      <c r="Q242" s="15" t="n"/>
      <c r="R242" s="15" t="n"/>
      <c r="S242" s="15" t="n"/>
      <c r="T242" s="15" t="n"/>
      <c r="U242" s="15" t="n"/>
      <c r="V242" s="15" t="n"/>
      <c r="W242" s="16">
        <f>IF(C242="","",IF(AND(J242&lt;&gt;"",N(J242)&gt;15),"Passa de 15 dias: encaminhar ao INSS. ","")&amp;IF(AND(P242&lt;&gt;"",H242&lt;&gt;""),IF(COUNTIFS($P$5:$P$304,P242,$H$5:$H$304,"&gt;="&amp;(H242-90),$H$5:$H$304,"&lt;="&amp;H242)&gt;=3,"3º atestado ou mais da mesma unidade em 90 dias. ",""),"")&amp;IF(AND(C242&lt;&gt;"",H242&lt;&gt;""),IF(AND(COUNTIFS($C$5:$C$304,C242,$H$5:$H$304,"&gt;="&amp;(H242-365),$H$5:$H$304,"&lt;="&amp;H242)&gt;=3,(COUNTIFS($C$5:$C$304,C242,$K$5:$K$304,"segunda",$H$5:$H$304,"&gt;="&amp;(H242-365),$H$5:$H$304,"&lt;="&amp;H242)+COUNTIFS($C$5:$C$304,C242,$K$5:$K$304,"sexta",$H$5:$H$304,"&gt;="&amp;(H242-365),$H$5:$H$304,"&lt;="&amp;H242))/COUNTIFS($C$5:$C$304,C242,$H$5:$H$304,"&gt;="&amp;(H242-365),$H$5:$H$304,"&lt;="&amp;H242)&gt;=0.6),"Colaborador com 60% ou mais dos atestados na segunda ou sexta (12 meses). ",""),"")&amp;IF(AND(C242&lt;&gt;"",R242="Não"),"Registro ainda não conferido no conselho. ",""))</f>
        <v/>
      </c>
      <c r="X242" s="19" t="n"/>
    </row>
    <row r="243">
      <c r="A243" s="12">
        <f>IF(C243="","",ROW()-4)</f>
        <v/>
      </c>
      <c r="B243" s="18" t="n"/>
      <c r="C243" s="15" t="n"/>
      <c r="D243" s="15" t="n"/>
      <c r="E243" s="15" t="n"/>
      <c r="F243" s="15" t="n"/>
      <c r="G243" s="15" t="n"/>
      <c r="H243" s="18" t="n"/>
      <c r="I243" s="18" t="n"/>
      <c r="J243" s="12">
        <f>IF(OR(H243="",I243=""),"",I243-H243+1)</f>
        <v/>
      </c>
      <c r="K243" s="12">
        <f>IF(H243="","",CHOOSE(WEEKDAY(H243),"domingo","segunda","terça","quarta","quinta","sexta","sábado"))</f>
        <v/>
      </c>
      <c r="L243" s="15" t="n"/>
      <c r="M243" s="15" t="n"/>
      <c r="N243" s="15" t="n"/>
      <c r="O243" s="15" t="n"/>
      <c r="P243" s="15" t="n"/>
      <c r="Q243" s="15" t="n"/>
      <c r="R243" s="15" t="n"/>
      <c r="S243" s="15" t="n"/>
      <c r="T243" s="15" t="n"/>
      <c r="U243" s="15" t="n"/>
      <c r="V243" s="15" t="n"/>
      <c r="W243" s="16">
        <f>IF(C243="","",IF(AND(J243&lt;&gt;"",N(J243)&gt;15),"Passa de 15 dias: encaminhar ao INSS. ","")&amp;IF(AND(P243&lt;&gt;"",H243&lt;&gt;""),IF(COUNTIFS($P$5:$P$304,P243,$H$5:$H$304,"&gt;="&amp;(H243-90),$H$5:$H$304,"&lt;="&amp;H243)&gt;=3,"3º atestado ou mais da mesma unidade em 90 dias. ",""),"")&amp;IF(AND(C243&lt;&gt;"",H243&lt;&gt;""),IF(AND(COUNTIFS($C$5:$C$304,C243,$H$5:$H$304,"&gt;="&amp;(H243-365),$H$5:$H$304,"&lt;="&amp;H243)&gt;=3,(COUNTIFS($C$5:$C$304,C243,$K$5:$K$304,"segunda",$H$5:$H$304,"&gt;="&amp;(H243-365),$H$5:$H$304,"&lt;="&amp;H243)+COUNTIFS($C$5:$C$304,C243,$K$5:$K$304,"sexta",$H$5:$H$304,"&gt;="&amp;(H243-365),$H$5:$H$304,"&lt;="&amp;H243))/COUNTIFS($C$5:$C$304,C243,$H$5:$H$304,"&gt;="&amp;(H243-365),$H$5:$H$304,"&lt;="&amp;H243)&gt;=0.6),"Colaborador com 60% ou mais dos atestados na segunda ou sexta (12 meses). ",""),"")&amp;IF(AND(C243&lt;&gt;"",R243="Não"),"Registro ainda não conferido no conselho. ",""))</f>
        <v/>
      </c>
      <c r="X243" s="19" t="n"/>
    </row>
    <row r="244">
      <c r="A244" s="12">
        <f>IF(C244="","",ROW()-4)</f>
        <v/>
      </c>
      <c r="B244" s="18" t="n"/>
      <c r="C244" s="15" t="n"/>
      <c r="D244" s="15" t="n"/>
      <c r="E244" s="15" t="n"/>
      <c r="F244" s="15" t="n"/>
      <c r="G244" s="15" t="n"/>
      <c r="H244" s="18" t="n"/>
      <c r="I244" s="18" t="n"/>
      <c r="J244" s="12">
        <f>IF(OR(H244="",I244=""),"",I244-H244+1)</f>
        <v/>
      </c>
      <c r="K244" s="12">
        <f>IF(H244="","",CHOOSE(WEEKDAY(H244),"domingo","segunda","terça","quarta","quinta","sexta","sábado"))</f>
        <v/>
      </c>
      <c r="L244" s="15" t="n"/>
      <c r="M244" s="15" t="n"/>
      <c r="N244" s="15" t="n"/>
      <c r="O244" s="15" t="n"/>
      <c r="P244" s="15" t="n"/>
      <c r="Q244" s="15" t="n"/>
      <c r="R244" s="15" t="n"/>
      <c r="S244" s="15" t="n"/>
      <c r="T244" s="15" t="n"/>
      <c r="U244" s="15" t="n"/>
      <c r="V244" s="15" t="n"/>
      <c r="W244" s="16">
        <f>IF(C244="","",IF(AND(J244&lt;&gt;"",N(J244)&gt;15),"Passa de 15 dias: encaminhar ao INSS. ","")&amp;IF(AND(P244&lt;&gt;"",H244&lt;&gt;""),IF(COUNTIFS($P$5:$P$304,P244,$H$5:$H$304,"&gt;="&amp;(H244-90),$H$5:$H$304,"&lt;="&amp;H244)&gt;=3,"3º atestado ou mais da mesma unidade em 90 dias. ",""),"")&amp;IF(AND(C244&lt;&gt;"",H244&lt;&gt;""),IF(AND(COUNTIFS($C$5:$C$304,C244,$H$5:$H$304,"&gt;="&amp;(H244-365),$H$5:$H$304,"&lt;="&amp;H244)&gt;=3,(COUNTIFS($C$5:$C$304,C244,$K$5:$K$304,"segunda",$H$5:$H$304,"&gt;="&amp;(H244-365),$H$5:$H$304,"&lt;="&amp;H244)+COUNTIFS($C$5:$C$304,C244,$K$5:$K$304,"sexta",$H$5:$H$304,"&gt;="&amp;(H244-365),$H$5:$H$304,"&lt;="&amp;H244))/COUNTIFS($C$5:$C$304,C244,$H$5:$H$304,"&gt;="&amp;(H244-365),$H$5:$H$304,"&lt;="&amp;H244)&gt;=0.6),"Colaborador com 60% ou mais dos atestados na segunda ou sexta (12 meses). ",""),"")&amp;IF(AND(C244&lt;&gt;"",R244="Não"),"Registro ainda não conferido no conselho. ",""))</f>
        <v/>
      </c>
      <c r="X244" s="19" t="n"/>
    </row>
    <row r="245">
      <c r="A245" s="12">
        <f>IF(C245="","",ROW()-4)</f>
        <v/>
      </c>
      <c r="B245" s="18" t="n"/>
      <c r="C245" s="15" t="n"/>
      <c r="D245" s="15" t="n"/>
      <c r="E245" s="15" t="n"/>
      <c r="F245" s="15" t="n"/>
      <c r="G245" s="15" t="n"/>
      <c r="H245" s="18" t="n"/>
      <c r="I245" s="18" t="n"/>
      <c r="J245" s="12">
        <f>IF(OR(H245="",I245=""),"",I245-H245+1)</f>
        <v/>
      </c>
      <c r="K245" s="12">
        <f>IF(H245="","",CHOOSE(WEEKDAY(H245),"domingo","segunda","terça","quarta","quinta","sexta","sábado"))</f>
        <v/>
      </c>
      <c r="L245" s="15" t="n"/>
      <c r="M245" s="15" t="n"/>
      <c r="N245" s="15" t="n"/>
      <c r="O245" s="15" t="n"/>
      <c r="P245" s="15" t="n"/>
      <c r="Q245" s="15" t="n"/>
      <c r="R245" s="15" t="n"/>
      <c r="S245" s="15" t="n"/>
      <c r="T245" s="15" t="n"/>
      <c r="U245" s="15" t="n"/>
      <c r="V245" s="15" t="n"/>
      <c r="W245" s="16">
        <f>IF(C245="","",IF(AND(J245&lt;&gt;"",N(J245)&gt;15),"Passa de 15 dias: encaminhar ao INSS. ","")&amp;IF(AND(P245&lt;&gt;"",H245&lt;&gt;""),IF(COUNTIFS($P$5:$P$304,P245,$H$5:$H$304,"&gt;="&amp;(H245-90),$H$5:$H$304,"&lt;="&amp;H245)&gt;=3,"3º atestado ou mais da mesma unidade em 90 dias. ",""),"")&amp;IF(AND(C245&lt;&gt;"",H245&lt;&gt;""),IF(AND(COUNTIFS($C$5:$C$304,C245,$H$5:$H$304,"&gt;="&amp;(H245-365),$H$5:$H$304,"&lt;="&amp;H245)&gt;=3,(COUNTIFS($C$5:$C$304,C245,$K$5:$K$304,"segunda",$H$5:$H$304,"&gt;="&amp;(H245-365),$H$5:$H$304,"&lt;="&amp;H245)+COUNTIFS($C$5:$C$304,C245,$K$5:$K$304,"sexta",$H$5:$H$304,"&gt;="&amp;(H245-365),$H$5:$H$304,"&lt;="&amp;H245))/COUNTIFS($C$5:$C$304,C245,$H$5:$H$304,"&gt;="&amp;(H245-365),$H$5:$H$304,"&lt;="&amp;H245)&gt;=0.6),"Colaborador com 60% ou mais dos atestados na segunda ou sexta (12 meses). ",""),"")&amp;IF(AND(C245&lt;&gt;"",R245="Não"),"Registro ainda não conferido no conselho. ",""))</f>
        <v/>
      </c>
      <c r="X245" s="19" t="n"/>
    </row>
    <row r="246">
      <c r="A246" s="12">
        <f>IF(C246="","",ROW()-4)</f>
        <v/>
      </c>
      <c r="B246" s="18" t="n"/>
      <c r="C246" s="15" t="n"/>
      <c r="D246" s="15" t="n"/>
      <c r="E246" s="15" t="n"/>
      <c r="F246" s="15" t="n"/>
      <c r="G246" s="15" t="n"/>
      <c r="H246" s="18" t="n"/>
      <c r="I246" s="18" t="n"/>
      <c r="J246" s="12">
        <f>IF(OR(H246="",I246=""),"",I246-H246+1)</f>
        <v/>
      </c>
      <c r="K246" s="12">
        <f>IF(H246="","",CHOOSE(WEEKDAY(H246),"domingo","segunda","terça","quarta","quinta","sexta","sábado"))</f>
        <v/>
      </c>
      <c r="L246" s="15" t="n"/>
      <c r="M246" s="15" t="n"/>
      <c r="N246" s="15" t="n"/>
      <c r="O246" s="15" t="n"/>
      <c r="P246" s="15" t="n"/>
      <c r="Q246" s="15" t="n"/>
      <c r="R246" s="15" t="n"/>
      <c r="S246" s="15" t="n"/>
      <c r="T246" s="15" t="n"/>
      <c r="U246" s="15" t="n"/>
      <c r="V246" s="15" t="n"/>
      <c r="W246" s="16">
        <f>IF(C246="","",IF(AND(J246&lt;&gt;"",N(J246)&gt;15),"Passa de 15 dias: encaminhar ao INSS. ","")&amp;IF(AND(P246&lt;&gt;"",H246&lt;&gt;""),IF(COUNTIFS($P$5:$P$304,P246,$H$5:$H$304,"&gt;="&amp;(H246-90),$H$5:$H$304,"&lt;="&amp;H246)&gt;=3,"3º atestado ou mais da mesma unidade em 90 dias. ",""),"")&amp;IF(AND(C246&lt;&gt;"",H246&lt;&gt;""),IF(AND(COUNTIFS($C$5:$C$304,C246,$H$5:$H$304,"&gt;="&amp;(H246-365),$H$5:$H$304,"&lt;="&amp;H246)&gt;=3,(COUNTIFS($C$5:$C$304,C246,$K$5:$K$304,"segunda",$H$5:$H$304,"&gt;="&amp;(H246-365),$H$5:$H$304,"&lt;="&amp;H246)+COUNTIFS($C$5:$C$304,C246,$K$5:$K$304,"sexta",$H$5:$H$304,"&gt;="&amp;(H246-365),$H$5:$H$304,"&lt;="&amp;H246))/COUNTIFS($C$5:$C$304,C246,$H$5:$H$304,"&gt;="&amp;(H246-365),$H$5:$H$304,"&lt;="&amp;H246)&gt;=0.6),"Colaborador com 60% ou mais dos atestados na segunda ou sexta (12 meses). ",""),"")&amp;IF(AND(C246&lt;&gt;"",R246="Não"),"Registro ainda não conferido no conselho. ",""))</f>
        <v/>
      </c>
      <c r="X246" s="19" t="n"/>
    </row>
    <row r="247">
      <c r="A247" s="12">
        <f>IF(C247="","",ROW()-4)</f>
        <v/>
      </c>
      <c r="B247" s="18" t="n"/>
      <c r="C247" s="15" t="n"/>
      <c r="D247" s="15" t="n"/>
      <c r="E247" s="15" t="n"/>
      <c r="F247" s="15" t="n"/>
      <c r="G247" s="15" t="n"/>
      <c r="H247" s="18" t="n"/>
      <c r="I247" s="18" t="n"/>
      <c r="J247" s="12">
        <f>IF(OR(H247="",I247=""),"",I247-H247+1)</f>
        <v/>
      </c>
      <c r="K247" s="12">
        <f>IF(H247="","",CHOOSE(WEEKDAY(H247),"domingo","segunda","terça","quarta","quinta","sexta","sábado"))</f>
        <v/>
      </c>
      <c r="L247" s="15" t="n"/>
      <c r="M247" s="15" t="n"/>
      <c r="N247" s="15" t="n"/>
      <c r="O247" s="15" t="n"/>
      <c r="P247" s="15" t="n"/>
      <c r="Q247" s="15" t="n"/>
      <c r="R247" s="15" t="n"/>
      <c r="S247" s="15" t="n"/>
      <c r="T247" s="15" t="n"/>
      <c r="U247" s="15" t="n"/>
      <c r="V247" s="15" t="n"/>
      <c r="W247" s="16">
        <f>IF(C247="","",IF(AND(J247&lt;&gt;"",N(J247)&gt;15),"Passa de 15 dias: encaminhar ao INSS. ","")&amp;IF(AND(P247&lt;&gt;"",H247&lt;&gt;""),IF(COUNTIFS($P$5:$P$304,P247,$H$5:$H$304,"&gt;="&amp;(H247-90),$H$5:$H$304,"&lt;="&amp;H247)&gt;=3,"3º atestado ou mais da mesma unidade em 90 dias. ",""),"")&amp;IF(AND(C247&lt;&gt;"",H247&lt;&gt;""),IF(AND(COUNTIFS($C$5:$C$304,C247,$H$5:$H$304,"&gt;="&amp;(H247-365),$H$5:$H$304,"&lt;="&amp;H247)&gt;=3,(COUNTIFS($C$5:$C$304,C247,$K$5:$K$304,"segunda",$H$5:$H$304,"&gt;="&amp;(H247-365),$H$5:$H$304,"&lt;="&amp;H247)+COUNTIFS($C$5:$C$304,C247,$K$5:$K$304,"sexta",$H$5:$H$304,"&gt;="&amp;(H247-365),$H$5:$H$304,"&lt;="&amp;H247))/COUNTIFS($C$5:$C$304,C247,$H$5:$H$304,"&gt;="&amp;(H247-365),$H$5:$H$304,"&lt;="&amp;H247)&gt;=0.6),"Colaborador com 60% ou mais dos atestados na segunda ou sexta (12 meses). ",""),"")&amp;IF(AND(C247&lt;&gt;"",R247="Não"),"Registro ainda não conferido no conselho. ",""))</f>
        <v/>
      </c>
      <c r="X247" s="19" t="n"/>
    </row>
    <row r="248">
      <c r="A248" s="12">
        <f>IF(C248="","",ROW()-4)</f>
        <v/>
      </c>
      <c r="B248" s="18" t="n"/>
      <c r="C248" s="15" t="n"/>
      <c r="D248" s="15" t="n"/>
      <c r="E248" s="15" t="n"/>
      <c r="F248" s="15" t="n"/>
      <c r="G248" s="15" t="n"/>
      <c r="H248" s="18" t="n"/>
      <c r="I248" s="18" t="n"/>
      <c r="J248" s="12">
        <f>IF(OR(H248="",I248=""),"",I248-H248+1)</f>
        <v/>
      </c>
      <c r="K248" s="12">
        <f>IF(H248="","",CHOOSE(WEEKDAY(H248),"domingo","segunda","terça","quarta","quinta","sexta","sábado"))</f>
        <v/>
      </c>
      <c r="L248" s="15" t="n"/>
      <c r="M248" s="15" t="n"/>
      <c r="N248" s="15" t="n"/>
      <c r="O248" s="15" t="n"/>
      <c r="P248" s="15" t="n"/>
      <c r="Q248" s="15" t="n"/>
      <c r="R248" s="15" t="n"/>
      <c r="S248" s="15" t="n"/>
      <c r="T248" s="15" t="n"/>
      <c r="U248" s="15" t="n"/>
      <c r="V248" s="15" t="n"/>
      <c r="W248" s="16">
        <f>IF(C248="","",IF(AND(J248&lt;&gt;"",N(J248)&gt;15),"Passa de 15 dias: encaminhar ao INSS. ","")&amp;IF(AND(P248&lt;&gt;"",H248&lt;&gt;""),IF(COUNTIFS($P$5:$P$304,P248,$H$5:$H$304,"&gt;="&amp;(H248-90),$H$5:$H$304,"&lt;="&amp;H248)&gt;=3,"3º atestado ou mais da mesma unidade em 90 dias. ",""),"")&amp;IF(AND(C248&lt;&gt;"",H248&lt;&gt;""),IF(AND(COUNTIFS($C$5:$C$304,C248,$H$5:$H$304,"&gt;="&amp;(H248-365),$H$5:$H$304,"&lt;="&amp;H248)&gt;=3,(COUNTIFS($C$5:$C$304,C248,$K$5:$K$304,"segunda",$H$5:$H$304,"&gt;="&amp;(H248-365),$H$5:$H$304,"&lt;="&amp;H248)+COUNTIFS($C$5:$C$304,C248,$K$5:$K$304,"sexta",$H$5:$H$304,"&gt;="&amp;(H248-365),$H$5:$H$304,"&lt;="&amp;H248))/COUNTIFS($C$5:$C$304,C248,$H$5:$H$304,"&gt;="&amp;(H248-365),$H$5:$H$304,"&lt;="&amp;H248)&gt;=0.6),"Colaborador com 60% ou mais dos atestados na segunda ou sexta (12 meses). ",""),"")&amp;IF(AND(C248&lt;&gt;"",R248="Não"),"Registro ainda não conferido no conselho. ",""))</f>
        <v/>
      </c>
      <c r="X248" s="19" t="n"/>
    </row>
    <row r="249">
      <c r="A249" s="12">
        <f>IF(C249="","",ROW()-4)</f>
        <v/>
      </c>
      <c r="B249" s="18" t="n"/>
      <c r="C249" s="15" t="n"/>
      <c r="D249" s="15" t="n"/>
      <c r="E249" s="15" t="n"/>
      <c r="F249" s="15" t="n"/>
      <c r="G249" s="15" t="n"/>
      <c r="H249" s="18" t="n"/>
      <c r="I249" s="18" t="n"/>
      <c r="J249" s="12">
        <f>IF(OR(H249="",I249=""),"",I249-H249+1)</f>
        <v/>
      </c>
      <c r="K249" s="12">
        <f>IF(H249="","",CHOOSE(WEEKDAY(H249),"domingo","segunda","terça","quarta","quinta","sexta","sábado"))</f>
        <v/>
      </c>
      <c r="L249" s="15" t="n"/>
      <c r="M249" s="15" t="n"/>
      <c r="N249" s="15" t="n"/>
      <c r="O249" s="15" t="n"/>
      <c r="P249" s="15" t="n"/>
      <c r="Q249" s="15" t="n"/>
      <c r="R249" s="15" t="n"/>
      <c r="S249" s="15" t="n"/>
      <c r="T249" s="15" t="n"/>
      <c r="U249" s="15" t="n"/>
      <c r="V249" s="15" t="n"/>
      <c r="W249" s="16">
        <f>IF(C249="","",IF(AND(J249&lt;&gt;"",N(J249)&gt;15),"Passa de 15 dias: encaminhar ao INSS. ","")&amp;IF(AND(P249&lt;&gt;"",H249&lt;&gt;""),IF(COUNTIFS($P$5:$P$304,P249,$H$5:$H$304,"&gt;="&amp;(H249-90),$H$5:$H$304,"&lt;="&amp;H249)&gt;=3,"3º atestado ou mais da mesma unidade em 90 dias. ",""),"")&amp;IF(AND(C249&lt;&gt;"",H249&lt;&gt;""),IF(AND(COUNTIFS($C$5:$C$304,C249,$H$5:$H$304,"&gt;="&amp;(H249-365),$H$5:$H$304,"&lt;="&amp;H249)&gt;=3,(COUNTIFS($C$5:$C$304,C249,$K$5:$K$304,"segunda",$H$5:$H$304,"&gt;="&amp;(H249-365),$H$5:$H$304,"&lt;="&amp;H249)+COUNTIFS($C$5:$C$304,C249,$K$5:$K$304,"sexta",$H$5:$H$304,"&gt;="&amp;(H249-365),$H$5:$H$304,"&lt;="&amp;H249))/COUNTIFS($C$5:$C$304,C249,$H$5:$H$304,"&gt;="&amp;(H249-365),$H$5:$H$304,"&lt;="&amp;H249)&gt;=0.6),"Colaborador com 60% ou mais dos atestados na segunda ou sexta (12 meses). ",""),"")&amp;IF(AND(C249&lt;&gt;"",R249="Não"),"Registro ainda não conferido no conselho. ",""))</f>
        <v/>
      </c>
      <c r="X249" s="19" t="n"/>
    </row>
    <row r="250">
      <c r="A250" s="12">
        <f>IF(C250="","",ROW()-4)</f>
        <v/>
      </c>
      <c r="B250" s="18" t="n"/>
      <c r="C250" s="15" t="n"/>
      <c r="D250" s="15" t="n"/>
      <c r="E250" s="15" t="n"/>
      <c r="F250" s="15" t="n"/>
      <c r="G250" s="15" t="n"/>
      <c r="H250" s="18" t="n"/>
      <c r="I250" s="18" t="n"/>
      <c r="J250" s="12">
        <f>IF(OR(H250="",I250=""),"",I250-H250+1)</f>
        <v/>
      </c>
      <c r="K250" s="12">
        <f>IF(H250="","",CHOOSE(WEEKDAY(H250),"domingo","segunda","terça","quarta","quinta","sexta","sábado"))</f>
        <v/>
      </c>
      <c r="L250" s="15" t="n"/>
      <c r="M250" s="15" t="n"/>
      <c r="N250" s="15" t="n"/>
      <c r="O250" s="15" t="n"/>
      <c r="P250" s="15" t="n"/>
      <c r="Q250" s="15" t="n"/>
      <c r="R250" s="15" t="n"/>
      <c r="S250" s="15" t="n"/>
      <c r="T250" s="15" t="n"/>
      <c r="U250" s="15" t="n"/>
      <c r="V250" s="15" t="n"/>
      <c r="W250" s="16">
        <f>IF(C250="","",IF(AND(J250&lt;&gt;"",N(J250)&gt;15),"Passa de 15 dias: encaminhar ao INSS. ","")&amp;IF(AND(P250&lt;&gt;"",H250&lt;&gt;""),IF(COUNTIFS($P$5:$P$304,P250,$H$5:$H$304,"&gt;="&amp;(H250-90),$H$5:$H$304,"&lt;="&amp;H250)&gt;=3,"3º atestado ou mais da mesma unidade em 90 dias. ",""),"")&amp;IF(AND(C250&lt;&gt;"",H250&lt;&gt;""),IF(AND(COUNTIFS($C$5:$C$304,C250,$H$5:$H$304,"&gt;="&amp;(H250-365),$H$5:$H$304,"&lt;="&amp;H250)&gt;=3,(COUNTIFS($C$5:$C$304,C250,$K$5:$K$304,"segunda",$H$5:$H$304,"&gt;="&amp;(H250-365),$H$5:$H$304,"&lt;="&amp;H250)+COUNTIFS($C$5:$C$304,C250,$K$5:$K$304,"sexta",$H$5:$H$304,"&gt;="&amp;(H250-365),$H$5:$H$304,"&lt;="&amp;H250))/COUNTIFS($C$5:$C$304,C250,$H$5:$H$304,"&gt;="&amp;(H250-365),$H$5:$H$304,"&lt;="&amp;H250)&gt;=0.6),"Colaborador com 60% ou mais dos atestados na segunda ou sexta (12 meses). ",""),"")&amp;IF(AND(C250&lt;&gt;"",R250="Não"),"Registro ainda não conferido no conselho. ",""))</f>
        <v/>
      </c>
      <c r="X250" s="19" t="n"/>
    </row>
    <row r="251">
      <c r="A251" s="12">
        <f>IF(C251="","",ROW()-4)</f>
        <v/>
      </c>
      <c r="B251" s="18" t="n"/>
      <c r="C251" s="15" t="n"/>
      <c r="D251" s="15" t="n"/>
      <c r="E251" s="15" t="n"/>
      <c r="F251" s="15" t="n"/>
      <c r="G251" s="15" t="n"/>
      <c r="H251" s="18" t="n"/>
      <c r="I251" s="18" t="n"/>
      <c r="J251" s="12">
        <f>IF(OR(H251="",I251=""),"",I251-H251+1)</f>
        <v/>
      </c>
      <c r="K251" s="12">
        <f>IF(H251="","",CHOOSE(WEEKDAY(H251),"domingo","segunda","terça","quarta","quinta","sexta","sábado"))</f>
        <v/>
      </c>
      <c r="L251" s="15" t="n"/>
      <c r="M251" s="15" t="n"/>
      <c r="N251" s="15" t="n"/>
      <c r="O251" s="15" t="n"/>
      <c r="P251" s="15" t="n"/>
      <c r="Q251" s="15" t="n"/>
      <c r="R251" s="15" t="n"/>
      <c r="S251" s="15" t="n"/>
      <c r="T251" s="15" t="n"/>
      <c r="U251" s="15" t="n"/>
      <c r="V251" s="15" t="n"/>
      <c r="W251" s="16">
        <f>IF(C251="","",IF(AND(J251&lt;&gt;"",N(J251)&gt;15),"Passa de 15 dias: encaminhar ao INSS. ","")&amp;IF(AND(P251&lt;&gt;"",H251&lt;&gt;""),IF(COUNTIFS($P$5:$P$304,P251,$H$5:$H$304,"&gt;="&amp;(H251-90),$H$5:$H$304,"&lt;="&amp;H251)&gt;=3,"3º atestado ou mais da mesma unidade em 90 dias. ",""),"")&amp;IF(AND(C251&lt;&gt;"",H251&lt;&gt;""),IF(AND(COUNTIFS($C$5:$C$304,C251,$H$5:$H$304,"&gt;="&amp;(H251-365),$H$5:$H$304,"&lt;="&amp;H251)&gt;=3,(COUNTIFS($C$5:$C$304,C251,$K$5:$K$304,"segunda",$H$5:$H$304,"&gt;="&amp;(H251-365),$H$5:$H$304,"&lt;="&amp;H251)+COUNTIFS($C$5:$C$304,C251,$K$5:$K$304,"sexta",$H$5:$H$304,"&gt;="&amp;(H251-365),$H$5:$H$304,"&lt;="&amp;H251))/COUNTIFS($C$5:$C$304,C251,$H$5:$H$304,"&gt;="&amp;(H251-365),$H$5:$H$304,"&lt;="&amp;H251)&gt;=0.6),"Colaborador com 60% ou mais dos atestados na segunda ou sexta (12 meses). ",""),"")&amp;IF(AND(C251&lt;&gt;"",R251="Não"),"Registro ainda não conferido no conselho. ",""))</f>
        <v/>
      </c>
      <c r="X251" s="19" t="n"/>
    </row>
    <row r="252">
      <c r="A252" s="12">
        <f>IF(C252="","",ROW()-4)</f>
        <v/>
      </c>
      <c r="B252" s="18" t="n"/>
      <c r="C252" s="15" t="n"/>
      <c r="D252" s="15" t="n"/>
      <c r="E252" s="15" t="n"/>
      <c r="F252" s="15" t="n"/>
      <c r="G252" s="15" t="n"/>
      <c r="H252" s="18" t="n"/>
      <c r="I252" s="18" t="n"/>
      <c r="J252" s="12">
        <f>IF(OR(H252="",I252=""),"",I252-H252+1)</f>
        <v/>
      </c>
      <c r="K252" s="12">
        <f>IF(H252="","",CHOOSE(WEEKDAY(H252),"domingo","segunda","terça","quarta","quinta","sexta","sábado"))</f>
        <v/>
      </c>
      <c r="L252" s="15" t="n"/>
      <c r="M252" s="15" t="n"/>
      <c r="N252" s="15" t="n"/>
      <c r="O252" s="15" t="n"/>
      <c r="P252" s="15" t="n"/>
      <c r="Q252" s="15" t="n"/>
      <c r="R252" s="15" t="n"/>
      <c r="S252" s="15" t="n"/>
      <c r="T252" s="15" t="n"/>
      <c r="U252" s="15" t="n"/>
      <c r="V252" s="15" t="n"/>
      <c r="W252" s="16">
        <f>IF(C252="","",IF(AND(J252&lt;&gt;"",N(J252)&gt;15),"Passa de 15 dias: encaminhar ao INSS. ","")&amp;IF(AND(P252&lt;&gt;"",H252&lt;&gt;""),IF(COUNTIFS($P$5:$P$304,P252,$H$5:$H$304,"&gt;="&amp;(H252-90),$H$5:$H$304,"&lt;="&amp;H252)&gt;=3,"3º atestado ou mais da mesma unidade em 90 dias. ",""),"")&amp;IF(AND(C252&lt;&gt;"",H252&lt;&gt;""),IF(AND(COUNTIFS($C$5:$C$304,C252,$H$5:$H$304,"&gt;="&amp;(H252-365),$H$5:$H$304,"&lt;="&amp;H252)&gt;=3,(COUNTIFS($C$5:$C$304,C252,$K$5:$K$304,"segunda",$H$5:$H$304,"&gt;="&amp;(H252-365),$H$5:$H$304,"&lt;="&amp;H252)+COUNTIFS($C$5:$C$304,C252,$K$5:$K$304,"sexta",$H$5:$H$304,"&gt;="&amp;(H252-365),$H$5:$H$304,"&lt;="&amp;H252))/COUNTIFS($C$5:$C$304,C252,$H$5:$H$304,"&gt;="&amp;(H252-365),$H$5:$H$304,"&lt;="&amp;H252)&gt;=0.6),"Colaborador com 60% ou mais dos atestados na segunda ou sexta (12 meses). ",""),"")&amp;IF(AND(C252&lt;&gt;"",R252="Não"),"Registro ainda não conferido no conselho. ",""))</f>
        <v/>
      </c>
      <c r="X252" s="19" t="n"/>
    </row>
    <row r="253">
      <c r="A253" s="12">
        <f>IF(C253="","",ROW()-4)</f>
        <v/>
      </c>
      <c r="B253" s="18" t="n"/>
      <c r="C253" s="15" t="n"/>
      <c r="D253" s="15" t="n"/>
      <c r="E253" s="15" t="n"/>
      <c r="F253" s="15" t="n"/>
      <c r="G253" s="15" t="n"/>
      <c r="H253" s="18" t="n"/>
      <c r="I253" s="18" t="n"/>
      <c r="J253" s="12">
        <f>IF(OR(H253="",I253=""),"",I253-H253+1)</f>
        <v/>
      </c>
      <c r="K253" s="12">
        <f>IF(H253="","",CHOOSE(WEEKDAY(H253),"domingo","segunda","terça","quarta","quinta","sexta","sábado"))</f>
        <v/>
      </c>
      <c r="L253" s="15" t="n"/>
      <c r="M253" s="15" t="n"/>
      <c r="N253" s="15" t="n"/>
      <c r="O253" s="15" t="n"/>
      <c r="P253" s="15" t="n"/>
      <c r="Q253" s="15" t="n"/>
      <c r="R253" s="15" t="n"/>
      <c r="S253" s="15" t="n"/>
      <c r="T253" s="15" t="n"/>
      <c r="U253" s="15" t="n"/>
      <c r="V253" s="15" t="n"/>
      <c r="W253" s="16">
        <f>IF(C253="","",IF(AND(J253&lt;&gt;"",N(J253)&gt;15),"Passa de 15 dias: encaminhar ao INSS. ","")&amp;IF(AND(P253&lt;&gt;"",H253&lt;&gt;""),IF(COUNTIFS($P$5:$P$304,P253,$H$5:$H$304,"&gt;="&amp;(H253-90),$H$5:$H$304,"&lt;="&amp;H253)&gt;=3,"3º atestado ou mais da mesma unidade em 90 dias. ",""),"")&amp;IF(AND(C253&lt;&gt;"",H253&lt;&gt;""),IF(AND(COUNTIFS($C$5:$C$304,C253,$H$5:$H$304,"&gt;="&amp;(H253-365),$H$5:$H$304,"&lt;="&amp;H253)&gt;=3,(COUNTIFS($C$5:$C$304,C253,$K$5:$K$304,"segunda",$H$5:$H$304,"&gt;="&amp;(H253-365),$H$5:$H$304,"&lt;="&amp;H253)+COUNTIFS($C$5:$C$304,C253,$K$5:$K$304,"sexta",$H$5:$H$304,"&gt;="&amp;(H253-365),$H$5:$H$304,"&lt;="&amp;H253))/COUNTIFS($C$5:$C$304,C253,$H$5:$H$304,"&gt;="&amp;(H253-365),$H$5:$H$304,"&lt;="&amp;H253)&gt;=0.6),"Colaborador com 60% ou mais dos atestados na segunda ou sexta (12 meses). ",""),"")&amp;IF(AND(C253&lt;&gt;"",R253="Não"),"Registro ainda não conferido no conselho. ",""))</f>
        <v/>
      </c>
      <c r="X253" s="19" t="n"/>
    </row>
    <row r="254">
      <c r="A254" s="12">
        <f>IF(C254="","",ROW()-4)</f>
        <v/>
      </c>
      <c r="B254" s="18" t="n"/>
      <c r="C254" s="15" t="n"/>
      <c r="D254" s="15" t="n"/>
      <c r="E254" s="15" t="n"/>
      <c r="F254" s="15" t="n"/>
      <c r="G254" s="15" t="n"/>
      <c r="H254" s="18" t="n"/>
      <c r="I254" s="18" t="n"/>
      <c r="J254" s="12">
        <f>IF(OR(H254="",I254=""),"",I254-H254+1)</f>
        <v/>
      </c>
      <c r="K254" s="12">
        <f>IF(H254="","",CHOOSE(WEEKDAY(H254),"domingo","segunda","terça","quarta","quinta","sexta","sábado"))</f>
        <v/>
      </c>
      <c r="L254" s="15" t="n"/>
      <c r="M254" s="15" t="n"/>
      <c r="N254" s="15" t="n"/>
      <c r="O254" s="15" t="n"/>
      <c r="P254" s="15" t="n"/>
      <c r="Q254" s="15" t="n"/>
      <c r="R254" s="15" t="n"/>
      <c r="S254" s="15" t="n"/>
      <c r="T254" s="15" t="n"/>
      <c r="U254" s="15" t="n"/>
      <c r="V254" s="15" t="n"/>
      <c r="W254" s="16">
        <f>IF(C254="","",IF(AND(J254&lt;&gt;"",N(J254)&gt;15),"Passa de 15 dias: encaminhar ao INSS. ","")&amp;IF(AND(P254&lt;&gt;"",H254&lt;&gt;""),IF(COUNTIFS($P$5:$P$304,P254,$H$5:$H$304,"&gt;="&amp;(H254-90),$H$5:$H$304,"&lt;="&amp;H254)&gt;=3,"3º atestado ou mais da mesma unidade em 90 dias. ",""),"")&amp;IF(AND(C254&lt;&gt;"",H254&lt;&gt;""),IF(AND(COUNTIFS($C$5:$C$304,C254,$H$5:$H$304,"&gt;="&amp;(H254-365),$H$5:$H$304,"&lt;="&amp;H254)&gt;=3,(COUNTIFS($C$5:$C$304,C254,$K$5:$K$304,"segunda",$H$5:$H$304,"&gt;="&amp;(H254-365),$H$5:$H$304,"&lt;="&amp;H254)+COUNTIFS($C$5:$C$304,C254,$K$5:$K$304,"sexta",$H$5:$H$304,"&gt;="&amp;(H254-365),$H$5:$H$304,"&lt;="&amp;H254))/COUNTIFS($C$5:$C$304,C254,$H$5:$H$304,"&gt;="&amp;(H254-365),$H$5:$H$304,"&lt;="&amp;H254)&gt;=0.6),"Colaborador com 60% ou mais dos atestados na segunda ou sexta (12 meses). ",""),"")&amp;IF(AND(C254&lt;&gt;"",R254="Não"),"Registro ainda não conferido no conselho. ",""))</f>
        <v/>
      </c>
      <c r="X254" s="19" t="n"/>
    </row>
    <row r="255">
      <c r="A255" s="12">
        <f>IF(C255="","",ROW()-4)</f>
        <v/>
      </c>
      <c r="B255" s="18" t="n"/>
      <c r="C255" s="15" t="n"/>
      <c r="D255" s="15" t="n"/>
      <c r="E255" s="15" t="n"/>
      <c r="F255" s="15" t="n"/>
      <c r="G255" s="15" t="n"/>
      <c r="H255" s="18" t="n"/>
      <c r="I255" s="18" t="n"/>
      <c r="J255" s="12">
        <f>IF(OR(H255="",I255=""),"",I255-H255+1)</f>
        <v/>
      </c>
      <c r="K255" s="12">
        <f>IF(H255="","",CHOOSE(WEEKDAY(H255),"domingo","segunda","terça","quarta","quinta","sexta","sábado"))</f>
        <v/>
      </c>
      <c r="L255" s="15" t="n"/>
      <c r="M255" s="15" t="n"/>
      <c r="N255" s="15" t="n"/>
      <c r="O255" s="15" t="n"/>
      <c r="P255" s="15" t="n"/>
      <c r="Q255" s="15" t="n"/>
      <c r="R255" s="15" t="n"/>
      <c r="S255" s="15" t="n"/>
      <c r="T255" s="15" t="n"/>
      <c r="U255" s="15" t="n"/>
      <c r="V255" s="15" t="n"/>
      <c r="W255" s="16">
        <f>IF(C255="","",IF(AND(J255&lt;&gt;"",N(J255)&gt;15),"Passa de 15 dias: encaminhar ao INSS. ","")&amp;IF(AND(P255&lt;&gt;"",H255&lt;&gt;""),IF(COUNTIFS($P$5:$P$304,P255,$H$5:$H$304,"&gt;="&amp;(H255-90),$H$5:$H$304,"&lt;="&amp;H255)&gt;=3,"3º atestado ou mais da mesma unidade em 90 dias. ",""),"")&amp;IF(AND(C255&lt;&gt;"",H255&lt;&gt;""),IF(AND(COUNTIFS($C$5:$C$304,C255,$H$5:$H$304,"&gt;="&amp;(H255-365),$H$5:$H$304,"&lt;="&amp;H255)&gt;=3,(COUNTIFS($C$5:$C$304,C255,$K$5:$K$304,"segunda",$H$5:$H$304,"&gt;="&amp;(H255-365),$H$5:$H$304,"&lt;="&amp;H255)+COUNTIFS($C$5:$C$304,C255,$K$5:$K$304,"sexta",$H$5:$H$304,"&gt;="&amp;(H255-365),$H$5:$H$304,"&lt;="&amp;H255))/COUNTIFS($C$5:$C$304,C255,$H$5:$H$304,"&gt;="&amp;(H255-365),$H$5:$H$304,"&lt;="&amp;H255)&gt;=0.6),"Colaborador com 60% ou mais dos atestados na segunda ou sexta (12 meses). ",""),"")&amp;IF(AND(C255&lt;&gt;"",R255="Não"),"Registro ainda não conferido no conselho. ",""))</f>
        <v/>
      </c>
      <c r="X255" s="19" t="n"/>
    </row>
    <row r="256">
      <c r="A256" s="12">
        <f>IF(C256="","",ROW()-4)</f>
        <v/>
      </c>
      <c r="B256" s="18" t="n"/>
      <c r="C256" s="15" t="n"/>
      <c r="D256" s="15" t="n"/>
      <c r="E256" s="15" t="n"/>
      <c r="F256" s="15" t="n"/>
      <c r="G256" s="15" t="n"/>
      <c r="H256" s="18" t="n"/>
      <c r="I256" s="18" t="n"/>
      <c r="J256" s="12">
        <f>IF(OR(H256="",I256=""),"",I256-H256+1)</f>
        <v/>
      </c>
      <c r="K256" s="12">
        <f>IF(H256="","",CHOOSE(WEEKDAY(H256),"domingo","segunda","terça","quarta","quinta","sexta","sábado"))</f>
        <v/>
      </c>
      <c r="L256" s="15" t="n"/>
      <c r="M256" s="15" t="n"/>
      <c r="N256" s="15" t="n"/>
      <c r="O256" s="15" t="n"/>
      <c r="P256" s="15" t="n"/>
      <c r="Q256" s="15" t="n"/>
      <c r="R256" s="15" t="n"/>
      <c r="S256" s="15" t="n"/>
      <c r="T256" s="15" t="n"/>
      <c r="U256" s="15" t="n"/>
      <c r="V256" s="15" t="n"/>
      <c r="W256" s="16">
        <f>IF(C256="","",IF(AND(J256&lt;&gt;"",N(J256)&gt;15),"Passa de 15 dias: encaminhar ao INSS. ","")&amp;IF(AND(P256&lt;&gt;"",H256&lt;&gt;""),IF(COUNTIFS($P$5:$P$304,P256,$H$5:$H$304,"&gt;="&amp;(H256-90),$H$5:$H$304,"&lt;="&amp;H256)&gt;=3,"3º atestado ou mais da mesma unidade em 90 dias. ",""),"")&amp;IF(AND(C256&lt;&gt;"",H256&lt;&gt;""),IF(AND(COUNTIFS($C$5:$C$304,C256,$H$5:$H$304,"&gt;="&amp;(H256-365),$H$5:$H$304,"&lt;="&amp;H256)&gt;=3,(COUNTIFS($C$5:$C$304,C256,$K$5:$K$304,"segunda",$H$5:$H$304,"&gt;="&amp;(H256-365),$H$5:$H$304,"&lt;="&amp;H256)+COUNTIFS($C$5:$C$304,C256,$K$5:$K$304,"sexta",$H$5:$H$304,"&gt;="&amp;(H256-365),$H$5:$H$304,"&lt;="&amp;H256))/COUNTIFS($C$5:$C$304,C256,$H$5:$H$304,"&gt;="&amp;(H256-365),$H$5:$H$304,"&lt;="&amp;H256)&gt;=0.6),"Colaborador com 60% ou mais dos atestados na segunda ou sexta (12 meses). ",""),"")&amp;IF(AND(C256&lt;&gt;"",R256="Não"),"Registro ainda não conferido no conselho. ",""))</f>
        <v/>
      </c>
      <c r="X256" s="19" t="n"/>
    </row>
    <row r="257">
      <c r="A257" s="12">
        <f>IF(C257="","",ROW()-4)</f>
        <v/>
      </c>
      <c r="B257" s="18" t="n"/>
      <c r="C257" s="15" t="n"/>
      <c r="D257" s="15" t="n"/>
      <c r="E257" s="15" t="n"/>
      <c r="F257" s="15" t="n"/>
      <c r="G257" s="15" t="n"/>
      <c r="H257" s="18" t="n"/>
      <c r="I257" s="18" t="n"/>
      <c r="J257" s="12">
        <f>IF(OR(H257="",I257=""),"",I257-H257+1)</f>
        <v/>
      </c>
      <c r="K257" s="12">
        <f>IF(H257="","",CHOOSE(WEEKDAY(H257),"domingo","segunda","terça","quarta","quinta","sexta","sábado"))</f>
        <v/>
      </c>
      <c r="L257" s="15" t="n"/>
      <c r="M257" s="15" t="n"/>
      <c r="N257" s="15" t="n"/>
      <c r="O257" s="15" t="n"/>
      <c r="P257" s="15" t="n"/>
      <c r="Q257" s="15" t="n"/>
      <c r="R257" s="15" t="n"/>
      <c r="S257" s="15" t="n"/>
      <c r="T257" s="15" t="n"/>
      <c r="U257" s="15" t="n"/>
      <c r="V257" s="15" t="n"/>
      <c r="W257" s="16">
        <f>IF(C257="","",IF(AND(J257&lt;&gt;"",N(J257)&gt;15),"Passa de 15 dias: encaminhar ao INSS. ","")&amp;IF(AND(P257&lt;&gt;"",H257&lt;&gt;""),IF(COUNTIFS($P$5:$P$304,P257,$H$5:$H$304,"&gt;="&amp;(H257-90),$H$5:$H$304,"&lt;="&amp;H257)&gt;=3,"3º atestado ou mais da mesma unidade em 90 dias. ",""),"")&amp;IF(AND(C257&lt;&gt;"",H257&lt;&gt;""),IF(AND(COUNTIFS($C$5:$C$304,C257,$H$5:$H$304,"&gt;="&amp;(H257-365),$H$5:$H$304,"&lt;="&amp;H257)&gt;=3,(COUNTIFS($C$5:$C$304,C257,$K$5:$K$304,"segunda",$H$5:$H$304,"&gt;="&amp;(H257-365),$H$5:$H$304,"&lt;="&amp;H257)+COUNTIFS($C$5:$C$304,C257,$K$5:$K$304,"sexta",$H$5:$H$304,"&gt;="&amp;(H257-365),$H$5:$H$304,"&lt;="&amp;H257))/COUNTIFS($C$5:$C$304,C257,$H$5:$H$304,"&gt;="&amp;(H257-365),$H$5:$H$304,"&lt;="&amp;H257)&gt;=0.6),"Colaborador com 60% ou mais dos atestados na segunda ou sexta (12 meses). ",""),"")&amp;IF(AND(C257&lt;&gt;"",R257="Não"),"Registro ainda não conferido no conselho. ",""))</f>
        <v/>
      </c>
      <c r="X257" s="19" t="n"/>
    </row>
    <row r="258">
      <c r="A258" s="12">
        <f>IF(C258="","",ROW()-4)</f>
        <v/>
      </c>
      <c r="B258" s="18" t="n"/>
      <c r="C258" s="15" t="n"/>
      <c r="D258" s="15" t="n"/>
      <c r="E258" s="15" t="n"/>
      <c r="F258" s="15" t="n"/>
      <c r="G258" s="15" t="n"/>
      <c r="H258" s="18" t="n"/>
      <c r="I258" s="18" t="n"/>
      <c r="J258" s="12">
        <f>IF(OR(H258="",I258=""),"",I258-H258+1)</f>
        <v/>
      </c>
      <c r="K258" s="12">
        <f>IF(H258="","",CHOOSE(WEEKDAY(H258),"domingo","segunda","terça","quarta","quinta","sexta","sábado"))</f>
        <v/>
      </c>
      <c r="L258" s="15" t="n"/>
      <c r="M258" s="15" t="n"/>
      <c r="N258" s="15" t="n"/>
      <c r="O258" s="15" t="n"/>
      <c r="P258" s="15" t="n"/>
      <c r="Q258" s="15" t="n"/>
      <c r="R258" s="15" t="n"/>
      <c r="S258" s="15" t="n"/>
      <c r="T258" s="15" t="n"/>
      <c r="U258" s="15" t="n"/>
      <c r="V258" s="15" t="n"/>
      <c r="W258" s="16">
        <f>IF(C258="","",IF(AND(J258&lt;&gt;"",N(J258)&gt;15),"Passa de 15 dias: encaminhar ao INSS. ","")&amp;IF(AND(P258&lt;&gt;"",H258&lt;&gt;""),IF(COUNTIFS($P$5:$P$304,P258,$H$5:$H$304,"&gt;="&amp;(H258-90),$H$5:$H$304,"&lt;="&amp;H258)&gt;=3,"3º atestado ou mais da mesma unidade em 90 dias. ",""),"")&amp;IF(AND(C258&lt;&gt;"",H258&lt;&gt;""),IF(AND(COUNTIFS($C$5:$C$304,C258,$H$5:$H$304,"&gt;="&amp;(H258-365),$H$5:$H$304,"&lt;="&amp;H258)&gt;=3,(COUNTIFS($C$5:$C$304,C258,$K$5:$K$304,"segunda",$H$5:$H$304,"&gt;="&amp;(H258-365),$H$5:$H$304,"&lt;="&amp;H258)+COUNTIFS($C$5:$C$304,C258,$K$5:$K$304,"sexta",$H$5:$H$304,"&gt;="&amp;(H258-365),$H$5:$H$304,"&lt;="&amp;H258))/COUNTIFS($C$5:$C$304,C258,$H$5:$H$304,"&gt;="&amp;(H258-365),$H$5:$H$304,"&lt;="&amp;H258)&gt;=0.6),"Colaborador com 60% ou mais dos atestados na segunda ou sexta (12 meses). ",""),"")&amp;IF(AND(C258&lt;&gt;"",R258="Não"),"Registro ainda não conferido no conselho. ",""))</f>
        <v/>
      </c>
      <c r="X258" s="19" t="n"/>
    </row>
    <row r="259">
      <c r="A259" s="12">
        <f>IF(C259="","",ROW()-4)</f>
        <v/>
      </c>
      <c r="B259" s="18" t="n"/>
      <c r="C259" s="15" t="n"/>
      <c r="D259" s="15" t="n"/>
      <c r="E259" s="15" t="n"/>
      <c r="F259" s="15" t="n"/>
      <c r="G259" s="15" t="n"/>
      <c r="H259" s="18" t="n"/>
      <c r="I259" s="18" t="n"/>
      <c r="J259" s="12">
        <f>IF(OR(H259="",I259=""),"",I259-H259+1)</f>
        <v/>
      </c>
      <c r="K259" s="12">
        <f>IF(H259="","",CHOOSE(WEEKDAY(H259),"domingo","segunda","terça","quarta","quinta","sexta","sábado"))</f>
        <v/>
      </c>
      <c r="L259" s="15" t="n"/>
      <c r="M259" s="15" t="n"/>
      <c r="N259" s="15" t="n"/>
      <c r="O259" s="15" t="n"/>
      <c r="P259" s="15" t="n"/>
      <c r="Q259" s="15" t="n"/>
      <c r="R259" s="15" t="n"/>
      <c r="S259" s="15" t="n"/>
      <c r="T259" s="15" t="n"/>
      <c r="U259" s="15" t="n"/>
      <c r="V259" s="15" t="n"/>
      <c r="W259" s="16">
        <f>IF(C259="","",IF(AND(J259&lt;&gt;"",N(J259)&gt;15),"Passa de 15 dias: encaminhar ao INSS. ","")&amp;IF(AND(P259&lt;&gt;"",H259&lt;&gt;""),IF(COUNTIFS($P$5:$P$304,P259,$H$5:$H$304,"&gt;="&amp;(H259-90),$H$5:$H$304,"&lt;="&amp;H259)&gt;=3,"3º atestado ou mais da mesma unidade em 90 dias. ",""),"")&amp;IF(AND(C259&lt;&gt;"",H259&lt;&gt;""),IF(AND(COUNTIFS($C$5:$C$304,C259,$H$5:$H$304,"&gt;="&amp;(H259-365),$H$5:$H$304,"&lt;="&amp;H259)&gt;=3,(COUNTIFS($C$5:$C$304,C259,$K$5:$K$304,"segunda",$H$5:$H$304,"&gt;="&amp;(H259-365),$H$5:$H$304,"&lt;="&amp;H259)+COUNTIFS($C$5:$C$304,C259,$K$5:$K$304,"sexta",$H$5:$H$304,"&gt;="&amp;(H259-365),$H$5:$H$304,"&lt;="&amp;H259))/COUNTIFS($C$5:$C$304,C259,$H$5:$H$304,"&gt;="&amp;(H259-365),$H$5:$H$304,"&lt;="&amp;H259)&gt;=0.6),"Colaborador com 60% ou mais dos atestados na segunda ou sexta (12 meses). ",""),"")&amp;IF(AND(C259&lt;&gt;"",R259="Não"),"Registro ainda não conferido no conselho. ",""))</f>
        <v/>
      </c>
      <c r="X259" s="19" t="n"/>
    </row>
    <row r="260">
      <c r="A260" s="12">
        <f>IF(C260="","",ROW()-4)</f>
        <v/>
      </c>
      <c r="B260" s="18" t="n"/>
      <c r="C260" s="15" t="n"/>
      <c r="D260" s="15" t="n"/>
      <c r="E260" s="15" t="n"/>
      <c r="F260" s="15" t="n"/>
      <c r="G260" s="15" t="n"/>
      <c r="H260" s="18" t="n"/>
      <c r="I260" s="18" t="n"/>
      <c r="J260" s="12">
        <f>IF(OR(H260="",I260=""),"",I260-H260+1)</f>
        <v/>
      </c>
      <c r="K260" s="12">
        <f>IF(H260="","",CHOOSE(WEEKDAY(H260),"domingo","segunda","terça","quarta","quinta","sexta","sábado"))</f>
        <v/>
      </c>
      <c r="L260" s="15" t="n"/>
      <c r="M260" s="15" t="n"/>
      <c r="N260" s="15" t="n"/>
      <c r="O260" s="15" t="n"/>
      <c r="P260" s="15" t="n"/>
      <c r="Q260" s="15" t="n"/>
      <c r="R260" s="15" t="n"/>
      <c r="S260" s="15" t="n"/>
      <c r="T260" s="15" t="n"/>
      <c r="U260" s="15" t="n"/>
      <c r="V260" s="15" t="n"/>
      <c r="W260" s="16">
        <f>IF(C260="","",IF(AND(J260&lt;&gt;"",N(J260)&gt;15),"Passa de 15 dias: encaminhar ao INSS. ","")&amp;IF(AND(P260&lt;&gt;"",H260&lt;&gt;""),IF(COUNTIFS($P$5:$P$304,P260,$H$5:$H$304,"&gt;="&amp;(H260-90),$H$5:$H$304,"&lt;="&amp;H260)&gt;=3,"3º atestado ou mais da mesma unidade em 90 dias. ",""),"")&amp;IF(AND(C260&lt;&gt;"",H260&lt;&gt;""),IF(AND(COUNTIFS($C$5:$C$304,C260,$H$5:$H$304,"&gt;="&amp;(H260-365),$H$5:$H$304,"&lt;="&amp;H260)&gt;=3,(COUNTIFS($C$5:$C$304,C260,$K$5:$K$304,"segunda",$H$5:$H$304,"&gt;="&amp;(H260-365),$H$5:$H$304,"&lt;="&amp;H260)+COUNTIFS($C$5:$C$304,C260,$K$5:$K$304,"sexta",$H$5:$H$304,"&gt;="&amp;(H260-365),$H$5:$H$304,"&lt;="&amp;H260))/COUNTIFS($C$5:$C$304,C260,$H$5:$H$304,"&gt;="&amp;(H260-365),$H$5:$H$304,"&lt;="&amp;H260)&gt;=0.6),"Colaborador com 60% ou mais dos atestados na segunda ou sexta (12 meses). ",""),"")&amp;IF(AND(C260&lt;&gt;"",R260="Não"),"Registro ainda não conferido no conselho. ",""))</f>
        <v/>
      </c>
      <c r="X260" s="19" t="n"/>
    </row>
    <row r="261">
      <c r="A261" s="12">
        <f>IF(C261="","",ROW()-4)</f>
        <v/>
      </c>
      <c r="B261" s="18" t="n"/>
      <c r="C261" s="15" t="n"/>
      <c r="D261" s="15" t="n"/>
      <c r="E261" s="15" t="n"/>
      <c r="F261" s="15" t="n"/>
      <c r="G261" s="15" t="n"/>
      <c r="H261" s="18" t="n"/>
      <c r="I261" s="18" t="n"/>
      <c r="J261" s="12">
        <f>IF(OR(H261="",I261=""),"",I261-H261+1)</f>
        <v/>
      </c>
      <c r="K261" s="12">
        <f>IF(H261="","",CHOOSE(WEEKDAY(H261),"domingo","segunda","terça","quarta","quinta","sexta","sábado"))</f>
        <v/>
      </c>
      <c r="L261" s="15" t="n"/>
      <c r="M261" s="15" t="n"/>
      <c r="N261" s="15" t="n"/>
      <c r="O261" s="15" t="n"/>
      <c r="P261" s="15" t="n"/>
      <c r="Q261" s="15" t="n"/>
      <c r="R261" s="15" t="n"/>
      <c r="S261" s="15" t="n"/>
      <c r="T261" s="15" t="n"/>
      <c r="U261" s="15" t="n"/>
      <c r="V261" s="15" t="n"/>
      <c r="W261" s="16">
        <f>IF(C261="","",IF(AND(J261&lt;&gt;"",N(J261)&gt;15),"Passa de 15 dias: encaminhar ao INSS. ","")&amp;IF(AND(P261&lt;&gt;"",H261&lt;&gt;""),IF(COUNTIFS($P$5:$P$304,P261,$H$5:$H$304,"&gt;="&amp;(H261-90),$H$5:$H$304,"&lt;="&amp;H261)&gt;=3,"3º atestado ou mais da mesma unidade em 90 dias. ",""),"")&amp;IF(AND(C261&lt;&gt;"",H261&lt;&gt;""),IF(AND(COUNTIFS($C$5:$C$304,C261,$H$5:$H$304,"&gt;="&amp;(H261-365),$H$5:$H$304,"&lt;="&amp;H261)&gt;=3,(COUNTIFS($C$5:$C$304,C261,$K$5:$K$304,"segunda",$H$5:$H$304,"&gt;="&amp;(H261-365),$H$5:$H$304,"&lt;="&amp;H261)+COUNTIFS($C$5:$C$304,C261,$K$5:$K$304,"sexta",$H$5:$H$304,"&gt;="&amp;(H261-365),$H$5:$H$304,"&lt;="&amp;H261))/COUNTIFS($C$5:$C$304,C261,$H$5:$H$304,"&gt;="&amp;(H261-365),$H$5:$H$304,"&lt;="&amp;H261)&gt;=0.6),"Colaborador com 60% ou mais dos atestados na segunda ou sexta (12 meses). ",""),"")&amp;IF(AND(C261&lt;&gt;"",R261="Não"),"Registro ainda não conferido no conselho. ",""))</f>
        <v/>
      </c>
      <c r="X261" s="19" t="n"/>
    </row>
    <row r="262">
      <c r="A262" s="12">
        <f>IF(C262="","",ROW()-4)</f>
        <v/>
      </c>
      <c r="B262" s="18" t="n"/>
      <c r="C262" s="15" t="n"/>
      <c r="D262" s="15" t="n"/>
      <c r="E262" s="15" t="n"/>
      <c r="F262" s="15" t="n"/>
      <c r="G262" s="15" t="n"/>
      <c r="H262" s="18" t="n"/>
      <c r="I262" s="18" t="n"/>
      <c r="J262" s="12">
        <f>IF(OR(H262="",I262=""),"",I262-H262+1)</f>
        <v/>
      </c>
      <c r="K262" s="12">
        <f>IF(H262="","",CHOOSE(WEEKDAY(H262),"domingo","segunda","terça","quarta","quinta","sexta","sábado"))</f>
        <v/>
      </c>
      <c r="L262" s="15" t="n"/>
      <c r="M262" s="15" t="n"/>
      <c r="N262" s="15" t="n"/>
      <c r="O262" s="15" t="n"/>
      <c r="P262" s="15" t="n"/>
      <c r="Q262" s="15" t="n"/>
      <c r="R262" s="15" t="n"/>
      <c r="S262" s="15" t="n"/>
      <c r="T262" s="15" t="n"/>
      <c r="U262" s="15" t="n"/>
      <c r="V262" s="15" t="n"/>
      <c r="W262" s="16">
        <f>IF(C262="","",IF(AND(J262&lt;&gt;"",N(J262)&gt;15),"Passa de 15 dias: encaminhar ao INSS. ","")&amp;IF(AND(P262&lt;&gt;"",H262&lt;&gt;""),IF(COUNTIFS($P$5:$P$304,P262,$H$5:$H$304,"&gt;="&amp;(H262-90),$H$5:$H$304,"&lt;="&amp;H262)&gt;=3,"3º atestado ou mais da mesma unidade em 90 dias. ",""),"")&amp;IF(AND(C262&lt;&gt;"",H262&lt;&gt;""),IF(AND(COUNTIFS($C$5:$C$304,C262,$H$5:$H$304,"&gt;="&amp;(H262-365),$H$5:$H$304,"&lt;="&amp;H262)&gt;=3,(COUNTIFS($C$5:$C$304,C262,$K$5:$K$304,"segunda",$H$5:$H$304,"&gt;="&amp;(H262-365),$H$5:$H$304,"&lt;="&amp;H262)+COUNTIFS($C$5:$C$304,C262,$K$5:$K$304,"sexta",$H$5:$H$304,"&gt;="&amp;(H262-365),$H$5:$H$304,"&lt;="&amp;H262))/COUNTIFS($C$5:$C$304,C262,$H$5:$H$304,"&gt;="&amp;(H262-365),$H$5:$H$304,"&lt;="&amp;H262)&gt;=0.6),"Colaborador com 60% ou mais dos atestados na segunda ou sexta (12 meses). ",""),"")&amp;IF(AND(C262&lt;&gt;"",R262="Não"),"Registro ainda não conferido no conselho. ",""))</f>
        <v/>
      </c>
      <c r="X262" s="19" t="n"/>
    </row>
    <row r="263">
      <c r="A263" s="12">
        <f>IF(C263="","",ROW()-4)</f>
        <v/>
      </c>
      <c r="B263" s="18" t="n"/>
      <c r="C263" s="15" t="n"/>
      <c r="D263" s="15" t="n"/>
      <c r="E263" s="15" t="n"/>
      <c r="F263" s="15" t="n"/>
      <c r="G263" s="15" t="n"/>
      <c r="H263" s="18" t="n"/>
      <c r="I263" s="18" t="n"/>
      <c r="J263" s="12">
        <f>IF(OR(H263="",I263=""),"",I263-H263+1)</f>
        <v/>
      </c>
      <c r="K263" s="12">
        <f>IF(H263="","",CHOOSE(WEEKDAY(H263),"domingo","segunda","terça","quarta","quinta","sexta","sábado"))</f>
        <v/>
      </c>
      <c r="L263" s="15" t="n"/>
      <c r="M263" s="15" t="n"/>
      <c r="N263" s="15" t="n"/>
      <c r="O263" s="15" t="n"/>
      <c r="P263" s="15" t="n"/>
      <c r="Q263" s="15" t="n"/>
      <c r="R263" s="15" t="n"/>
      <c r="S263" s="15" t="n"/>
      <c r="T263" s="15" t="n"/>
      <c r="U263" s="15" t="n"/>
      <c r="V263" s="15" t="n"/>
      <c r="W263" s="16">
        <f>IF(C263="","",IF(AND(J263&lt;&gt;"",N(J263)&gt;15),"Passa de 15 dias: encaminhar ao INSS. ","")&amp;IF(AND(P263&lt;&gt;"",H263&lt;&gt;""),IF(COUNTIFS($P$5:$P$304,P263,$H$5:$H$304,"&gt;="&amp;(H263-90),$H$5:$H$304,"&lt;="&amp;H263)&gt;=3,"3º atestado ou mais da mesma unidade em 90 dias. ",""),"")&amp;IF(AND(C263&lt;&gt;"",H263&lt;&gt;""),IF(AND(COUNTIFS($C$5:$C$304,C263,$H$5:$H$304,"&gt;="&amp;(H263-365),$H$5:$H$304,"&lt;="&amp;H263)&gt;=3,(COUNTIFS($C$5:$C$304,C263,$K$5:$K$304,"segunda",$H$5:$H$304,"&gt;="&amp;(H263-365),$H$5:$H$304,"&lt;="&amp;H263)+COUNTIFS($C$5:$C$304,C263,$K$5:$K$304,"sexta",$H$5:$H$304,"&gt;="&amp;(H263-365),$H$5:$H$304,"&lt;="&amp;H263))/COUNTIFS($C$5:$C$304,C263,$H$5:$H$304,"&gt;="&amp;(H263-365),$H$5:$H$304,"&lt;="&amp;H263)&gt;=0.6),"Colaborador com 60% ou mais dos atestados na segunda ou sexta (12 meses). ",""),"")&amp;IF(AND(C263&lt;&gt;"",R263="Não"),"Registro ainda não conferido no conselho. ",""))</f>
        <v/>
      </c>
      <c r="X263" s="19" t="n"/>
    </row>
    <row r="264">
      <c r="A264" s="12">
        <f>IF(C264="","",ROW()-4)</f>
        <v/>
      </c>
      <c r="B264" s="18" t="n"/>
      <c r="C264" s="15" t="n"/>
      <c r="D264" s="15" t="n"/>
      <c r="E264" s="15" t="n"/>
      <c r="F264" s="15" t="n"/>
      <c r="G264" s="15" t="n"/>
      <c r="H264" s="18" t="n"/>
      <c r="I264" s="18" t="n"/>
      <c r="J264" s="12">
        <f>IF(OR(H264="",I264=""),"",I264-H264+1)</f>
        <v/>
      </c>
      <c r="K264" s="12">
        <f>IF(H264="","",CHOOSE(WEEKDAY(H264),"domingo","segunda","terça","quarta","quinta","sexta","sábado"))</f>
        <v/>
      </c>
      <c r="L264" s="15" t="n"/>
      <c r="M264" s="15" t="n"/>
      <c r="N264" s="15" t="n"/>
      <c r="O264" s="15" t="n"/>
      <c r="P264" s="15" t="n"/>
      <c r="Q264" s="15" t="n"/>
      <c r="R264" s="15" t="n"/>
      <c r="S264" s="15" t="n"/>
      <c r="T264" s="15" t="n"/>
      <c r="U264" s="15" t="n"/>
      <c r="V264" s="15" t="n"/>
      <c r="W264" s="16">
        <f>IF(C264="","",IF(AND(J264&lt;&gt;"",N(J264)&gt;15),"Passa de 15 dias: encaminhar ao INSS. ","")&amp;IF(AND(P264&lt;&gt;"",H264&lt;&gt;""),IF(COUNTIFS($P$5:$P$304,P264,$H$5:$H$304,"&gt;="&amp;(H264-90),$H$5:$H$304,"&lt;="&amp;H264)&gt;=3,"3º atestado ou mais da mesma unidade em 90 dias. ",""),"")&amp;IF(AND(C264&lt;&gt;"",H264&lt;&gt;""),IF(AND(COUNTIFS($C$5:$C$304,C264,$H$5:$H$304,"&gt;="&amp;(H264-365),$H$5:$H$304,"&lt;="&amp;H264)&gt;=3,(COUNTIFS($C$5:$C$304,C264,$K$5:$K$304,"segunda",$H$5:$H$304,"&gt;="&amp;(H264-365),$H$5:$H$304,"&lt;="&amp;H264)+COUNTIFS($C$5:$C$304,C264,$K$5:$K$304,"sexta",$H$5:$H$304,"&gt;="&amp;(H264-365),$H$5:$H$304,"&lt;="&amp;H264))/COUNTIFS($C$5:$C$304,C264,$H$5:$H$304,"&gt;="&amp;(H264-365),$H$5:$H$304,"&lt;="&amp;H264)&gt;=0.6),"Colaborador com 60% ou mais dos atestados na segunda ou sexta (12 meses). ",""),"")&amp;IF(AND(C264&lt;&gt;"",R264="Não"),"Registro ainda não conferido no conselho. ",""))</f>
        <v/>
      </c>
      <c r="X264" s="19" t="n"/>
    </row>
    <row r="265">
      <c r="A265" s="12">
        <f>IF(C265="","",ROW()-4)</f>
        <v/>
      </c>
      <c r="B265" s="18" t="n"/>
      <c r="C265" s="15" t="n"/>
      <c r="D265" s="15" t="n"/>
      <c r="E265" s="15" t="n"/>
      <c r="F265" s="15" t="n"/>
      <c r="G265" s="15" t="n"/>
      <c r="H265" s="18" t="n"/>
      <c r="I265" s="18" t="n"/>
      <c r="J265" s="12">
        <f>IF(OR(H265="",I265=""),"",I265-H265+1)</f>
        <v/>
      </c>
      <c r="K265" s="12">
        <f>IF(H265="","",CHOOSE(WEEKDAY(H265),"domingo","segunda","terça","quarta","quinta","sexta","sábado"))</f>
        <v/>
      </c>
      <c r="L265" s="15" t="n"/>
      <c r="M265" s="15" t="n"/>
      <c r="N265" s="15" t="n"/>
      <c r="O265" s="15" t="n"/>
      <c r="P265" s="15" t="n"/>
      <c r="Q265" s="15" t="n"/>
      <c r="R265" s="15" t="n"/>
      <c r="S265" s="15" t="n"/>
      <c r="T265" s="15" t="n"/>
      <c r="U265" s="15" t="n"/>
      <c r="V265" s="15" t="n"/>
      <c r="W265" s="16">
        <f>IF(C265="","",IF(AND(J265&lt;&gt;"",N(J265)&gt;15),"Passa de 15 dias: encaminhar ao INSS. ","")&amp;IF(AND(P265&lt;&gt;"",H265&lt;&gt;""),IF(COUNTIFS($P$5:$P$304,P265,$H$5:$H$304,"&gt;="&amp;(H265-90),$H$5:$H$304,"&lt;="&amp;H265)&gt;=3,"3º atestado ou mais da mesma unidade em 90 dias. ",""),"")&amp;IF(AND(C265&lt;&gt;"",H265&lt;&gt;""),IF(AND(COUNTIFS($C$5:$C$304,C265,$H$5:$H$304,"&gt;="&amp;(H265-365),$H$5:$H$304,"&lt;="&amp;H265)&gt;=3,(COUNTIFS($C$5:$C$304,C265,$K$5:$K$304,"segunda",$H$5:$H$304,"&gt;="&amp;(H265-365),$H$5:$H$304,"&lt;="&amp;H265)+COUNTIFS($C$5:$C$304,C265,$K$5:$K$304,"sexta",$H$5:$H$304,"&gt;="&amp;(H265-365),$H$5:$H$304,"&lt;="&amp;H265))/COUNTIFS($C$5:$C$304,C265,$H$5:$H$304,"&gt;="&amp;(H265-365),$H$5:$H$304,"&lt;="&amp;H265)&gt;=0.6),"Colaborador com 60% ou mais dos atestados na segunda ou sexta (12 meses). ",""),"")&amp;IF(AND(C265&lt;&gt;"",R265="Não"),"Registro ainda não conferido no conselho. ",""))</f>
        <v/>
      </c>
      <c r="X265" s="19" t="n"/>
    </row>
    <row r="266">
      <c r="A266" s="12">
        <f>IF(C266="","",ROW()-4)</f>
        <v/>
      </c>
      <c r="B266" s="18" t="n"/>
      <c r="C266" s="15" t="n"/>
      <c r="D266" s="15" t="n"/>
      <c r="E266" s="15" t="n"/>
      <c r="F266" s="15" t="n"/>
      <c r="G266" s="15" t="n"/>
      <c r="H266" s="18" t="n"/>
      <c r="I266" s="18" t="n"/>
      <c r="J266" s="12">
        <f>IF(OR(H266="",I266=""),"",I266-H266+1)</f>
        <v/>
      </c>
      <c r="K266" s="12">
        <f>IF(H266="","",CHOOSE(WEEKDAY(H266),"domingo","segunda","terça","quarta","quinta","sexta","sábado"))</f>
        <v/>
      </c>
      <c r="L266" s="15" t="n"/>
      <c r="M266" s="15" t="n"/>
      <c r="N266" s="15" t="n"/>
      <c r="O266" s="15" t="n"/>
      <c r="P266" s="15" t="n"/>
      <c r="Q266" s="15" t="n"/>
      <c r="R266" s="15" t="n"/>
      <c r="S266" s="15" t="n"/>
      <c r="T266" s="15" t="n"/>
      <c r="U266" s="15" t="n"/>
      <c r="V266" s="15" t="n"/>
      <c r="W266" s="16">
        <f>IF(C266="","",IF(AND(J266&lt;&gt;"",N(J266)&gt;15),"Passa de 15 dias: encaminhar ao INSS. ","")&amp;IF(AND(P266&lt;&gt;"",H266&lt;&gt;""),IF(COUNTIFS($P$5:$P$304,P266,$H$5:$H$304,"&gt;="&amp;(H266-90),$H$5:$H$304,"&lt;="&amp;H266)&gt;=3,"3º atestado ou mais da mesma unidade em 90 dias. ",""),"")&amp;IF(AND(C266&lt;&gt;"",H266&lt;&gt;""),IF(AND(COUNTIFS($C$5:$C$304,C266,$H$5:$H$304,"&gt;="&amp;(H266-365),$H$5:$H$304,"&lt;="&amp;H266)&gt;=3,(COUNTIFS($C$5:$C$304,C266,$K$5:$K$304,"segunda",$H$5:$H$304,"&gt;="&amp;(H266-365),$H$5:$H$304,"&lt;="&amp;H266)+COUNTIFS($C$5:$C$304,C266,$K$5:$K$304,"sexta",$H$5:$H$304,"&gt;="&amp;(H266-365),$H$5:$H$304,"&lt;="&amp;H266))/COUNTIFS($C$5:$C$304,C266,$H$5:$H$304,"&gt;="&amp;(H266-365),$H$5:$H$304,"&lt;="&amp;H266)&gt;=0.6),"Colaborador com 60% ou mais dos atestados na segunda ou sexta (12 meses). ",""),"")&amp;IF(AND(C266&lt;&gt;"",R266="Não"),"Registro ainda não conferido no conselho. ",""))</f>
        <v/>
      </c>
      <c r="X266" s="19" t="n"/>
    </row>
    <row r="267">
      <c r="A267" s="12">
        <f>IF(C267="","",ROW()-4)</f>
        <v/>
      </c>
      <c r="B267" s="18" t="n"/>
      <c r="C267" s="15" t="n"/>
      <c r="D267" s="15" t="n"/>
      <c r="E267" s="15" t="n"/>
      <c r="F267" s="15" t="n"/>
      <c r="G267" s="15" t="n"/>
      <c r="H267" s="18" t="n"/>
      <c r="I267" s="18" t="n"/>
      <c r="J267" s="12">
        <f>IF(OR(H267="",I267=""),"",I267-H267+1)</f>
        <v/>
      </c>
      <c r="K267" s="12">
        <f>IF(H267="","",CHOOSE(WEEKDAY(H267),"domingo","segunda","terça","quarta","quinta","sexta","sábado"))</f>
        <v/>
      </c>
      <c r="L267" s="15" t="n"/>
      <c r="M267" s="15" t="n"/>
      <c r="N267" s="15" t="n"/>
      <c r="O267" s="15" t="n"/>
      <c r="P267" s="15" t="n"/>
      <c r="Q267" s="15" t="n"/>
      <c r="R267" s="15" t="n"/>
      <c r="S267" s="15" t="n"/>
      <c r="T267" s="15" t="n"/>
      <c r="U267" s="15" t="n"/>
      <c r="V267" s="15" t="n"/>
      <c r="W267" s="16">
        <f>IF(C267="","",IF(AND(J267&lt;&gt;"",N(J267)&gt;15),"Passa de 15 dias: encaminhar ao INSS. ","")&amp;IF(AND(P267&lt;&gt;"",H267&lt;&gt;""),IF(COUNTIFS($P$5:$P$304,P267,$H$5:$H$304,"&gt;="&amp;(H267-90),$H$5:$H$304,"&lt;="&amp;H267)&gt;=3,"3º atestado ou mais da mesma unidade em 90 dias. ",""),"")&amp;IF(AND(C267&lt;&gt;"",H267&lt;&gt;""),IF(AND(COUNTIFS($C$5:$C$304,C267,$H$5:$H$304,"&gt;="&amp;(H267-365),$H$5:$H$304,"&lt;="&amp;H267)&gt;=3,(COUNTIFS($C$5:$C$304,C267,$K$5:$K$304,"segunda",$H$5:$H$304,"&gt;="&amp;(H267-365),$H$5:$H$304,"&lt;="&amp;H267)+COUNTIFS($C$5:$C$304,C267,$K$5:$K$304,"sexta",$H$5:$H$304,"&gt;="&amp;(H267-365),$H$5:$H$304,"&lt;="&amp;H267))/COUNTIFS($C$5:$C$304,C267,$H$5:$H$304,"&gt;="&amp;(H267-365),$H$5:$H$304,"&lt;="&amp;H267)&gt;=0.6),"Colaborador com 60% ou mais dos atestados na segunda ou sexta (12 meses). ",""),"")&amp;IF(AND(C267&lt;&gt;"",R267="Não"),"Registro ainda não conferido no conselho. ",""))</f>
        <v/>
      </c>
      <c r="X267" s="19" t="n"/>
    </row>
    <row r="268">
      <c r="A268" s="12">
        <f>IF(C268="","",ROW()-4)</f>
        <v/>
      </c>
      <c r="B268" s="18" t="n"/>
      <c r="C268" s="15" t="n"/>
      <c r="D268" s="15" t="n"/>
      <c r="E268" s="15" t="n"/>
      <c r="F268" s="15" t="n"/>
      <c r="G268" s="15" t="n"/>
      <c r="H268" s="18" t="n"/>
      <c r="I268" s="18" t="n"/>
      <c r="J268" s="12">
        <f>IF(OR(H268="",I268=""),"",I268-H268+1)</f>
        <v/>
      </c>
      <c r="K268" s="12">
        <f>IF(H268="","",CHOOSE(WEEKDAY(H268),"domingo","segunda","terça","quarta","quinta","sexta","sábado"))</f>
        <v/>
      </c>
      <c r="L268" s="15" t="n"/>
      <c r="M268" s="15" t="n"/>
      <c r="N268" s="15" t="n"/>
      <c r="O268" s="15" t="n"/>
      <c r="P268" s="15" t="n"/>
      <c r="Q268" s="15" t="n"/>
      <c r="R268" s="15" t="n"/>
      <c r="S268" s="15" t="n"/>
      <c r="T268" s="15" t="n"/>
      <c r="U268" s="15" t="n"/>
      <c r="V268" s="15" t="n"/>
      <c r="W268" s="16">
        <f>IF(C268="","",IF(AND(J268&lt;&gt;"",N(J268)&gt;15),"Passa de 15 dias: encaminhar ao INSS. ","")&amp;IF(AND(P268&lt;&gt;"",H268&lt;&gt;""),IF(COUNTIFS($P$5:$P$304,P268,$H$5:$H$304,"&gt;="&amp;(H268-90),$H$5:$H$304,"&lt;="&amp;H268)&gt;=3,"3º atestado ou mais da mesma unidade em 90 dias. ",""),"")&amp;IF(AND(C268&lt;&gt;"",H268&lt;&gt;""),IF(AND(COUNTIFS($C$5:$C$304,C268,$H$5:$H$304,"&gt;="&amp;(H268-365),$H$5:$H$304,"&lt;="&amp;H268)&gt;=3,(COUNTIFS($C$5:$C$304,C268,$K$5:$K$304,"segunda",$H$5:$H$304,"&gt;="&amp;(H268-365),$H$5:$H$304,"&lt;="&amp;H268)+COUNTIFS($C$5:$C$304,C268,$K$5:$K$304,"sexta",$H$5:$H$304,"&gt;="&amp;(H268-365),$H$5:$H$304,"&lt;="&amp;H268))/COUNTIFS($C$5:$C$304,C268,$H$5:$H$304,"&gt;="&amp;(H268-365),$H$5:$H$304,"&lt;="&amp;H268)&gt;=0.6),"Colaborador com 60% ou mais dos atestados na segunda ou sexta (12 meses). ",""),"")&amp;IF(AND(C268&lt;&gt;"",R268="Não"),"Registro ainda não conferido no conselho. ",""))</f>
        <v/>
      </c>
      <c r="X268" s="19" t="n"/>
    </row>
    <row r="269">
      <c r="A269" s="12">
        <f>IF(C269="","",ROW()-4)</f>
        <v/>
      </c>
      <c r="B269" s="18" t="n"/>
      <c r="C269" s="15" t="n"/>
      <c r="D269" s="15" t="n"/>
      <c r="E269" s="15" t="n"/>
      <c r="F269" s="15" t="n"/>
      <c r="G269" s="15" t="n"/>
      <c r="H269" s="18" t="n"/>
      <c r="I269" s="18" t="n"/>
      <c r="J269" s="12">
        <f>IF(OR(H269="",I269=""),"",I269-H269+1)</f>
        <v/>
      </c>
      <c r="K269" s="12">
        <f>IF(H269="","",CHOOSE(WEEKDAY(H269),"domingo","segunda","terça","quarta","quinta","sexta","sábado"))</f>
        <v/>
      </c>
      <c r="L269" s="15" t="n"/>
      <c r="M269" s="15" t="n"/>
      <c r="N269" s="15" t="n"/>
      <c r="O269" s="15" t="n"/>
      <c r="P269" s="15" t="n"/>
      <c r="Q269" s="15" t="n"/>
      <c r="R269" s="15" t="n"/>
      <c r="S269" s="15" t="n"/>
      <c r="T269" s="15" t="n"/>
      <c r="U269" s="15" t="n"/>
      <c r="V269" s="15" t="n"/>
      <c r="W269" s="16">
        <f>IF(C269="","",IF(AND(J269&lt;&gt;"",N(J269)&gt;15),"Passa de 15 dias: encaminhar ao INSS. ","")&amp;IF(AND(P269&lt;&gt;"",H269&lt;&gt;""),IF(COUNTIFS($P$5:$P$304,P269,$H$5:$H$304,"&gt;="&amp;(H269-90),$H$5:$H$304,"&lt;="&amp;H269)&gt;=3,"3º atestado ou mais da mesma unidade em 90 dias. ",""),"")&amp;IF(AND(C269&lt;&gt;"",H269&lt;&gt;""),IF(AND(COUNTIFS($C$5:$C$304,C269,$H$5:$H$304,"&gt;="&amp;(H269-365),$H$5:$H$304,"&lt;="&amp;H269)&gt;=3,(COUNTIFS($C$5:$C$304,C269,$K$5:$K$304,"segunda",$H$5:$H$304,"&gt;="&amp;(H269-365),$H$5:$H$304,"&lt;="&amp;H269)+COUNTIFS($C$5:$C$304,C269,$K$5:$K$304,"sexta",$H$5:$H$304,"&gt;="&amp;(H269-365),$H$5:$H$304,"&lt;="&amp;H269))/COUNTIFS($C$5:$C$304,C269,$H$5:$H$304,"&gt;="&amp;(H269-365),$H$5:$H$304,"&lt;="&amp;H269)&gt;=0.6),"Colaborador com 60% ou mais dos atestados na segunda ou sexta (12 meses). ",""),"")&amp;IF(AND(C269&lt;&gt;"",R269="Não"),"Registro ainda não conferido no conselho. ",""))</f>
        <v/>
      </c>
      <c r="X269" s="19" t="n"/>
    </row>
    <row r="270">
      <c r="A270" s="12">
        <f>IF(C270="","",ROW()-4)</f>
        <v/>
      </c>
      <c r="B270" s="18" t="n"/>
      <c r="C270" s="15" t="n"/>
      <c r="D270" s="15" t="n"/>
      <c r="E270" s="15" t="n"/>
      <c r="F270" s="15" t="n"/>
      <c r="G270" s="15" t="n"/>
      <c r="H270" s="18" t="n"/>
      <c r="I270" s="18" t="n"/>
      <c r="J270" s="12">
        <f>IF(OR(H270="",I270=""),"",I270-H270+1)</f>
        <v/>
      </c>
      <c r="K270" s="12">
        <f>IF(H270="","",CHOOSE(WEEKDAY(H270),"domingo","segunda","terça","quarta","quinta","sexta","sábado"))</f>
        <v/>
      </c>
      <c r="L270" s="15" t="n"/>
      <c r="M270" s="15" t="n"/>
      <c r="N270" s="15" t="n"/>
      <c r="O270" s="15" t="n"/>
      <c r="P270" s="15" t="n"/>
      <c r="Q270" s="15" t="n"/>
      <c r="R270" s="15" t="n"/>
      <c r="S270" s="15" t="n"/>
      <c r="T270" s="15" t="n"/>
      <c r="U270" s="15" t="n"/>
      <c r="V270" s="15" t="n"/>
      <c r="W270" s="16">
        <f>IF(C270="","",IF(AND(J270&lt;&gt;"",N(J270)&gt;15),"Passa de 15 dias: encaminhar ao INSS. ","")&amp;IF(AND(P270&lt;&gt;"",H270&lt;&gt;""),IF(COUNTIFS($P$5:$P$304,P270,$H$5:$H$304,"&gt;="&amp;(H270-90),$H$5:$H$304,"&lt;="&amp;H270)&gt;=3,"3º atestado ou mais da mesma unidade em 90 dias. ",""),"")&amp;IF(AND(C270&lt;&gt;"",H270&lt;&gt;""),IF(AND(COUNTIFS($C$5:$C$304,C270,$H$5:$H$304,"&gt;="&amp;(H270-365),$H$5:$H$304,"&lt;="&amp;H270)&gt;=3,(COUNTIFS($C$5:$C$304,C270,$K$5:$K$304,"segunda",$H$5:$H$304,"&gt;="&amp;(H270-365),$H$5:$H$304,"&lt;="&amp;H270)+COUNTIFS($C$5:$C$304,C270,$K$5:$K$304,"sexta",$H$5:$H$304,"&gt;="&amp;(H270-365),$H$5:$H$304,"&lt;="&amp;H270))/COUNTIFS($C$5:$C$304,C270,$H$5:$H$304,"&gt;="&amp;(H270-365),$H$5:$H$304,"&lt;="&amp;H270)&gt;=0.6),"Colaborador com 60% ou mais dos atestados na segunda ou sexta (12 meses). ",""),"")&amp;IF(AND(C270&lt;&gt;"",R270="Não"),"Registro ainda não conferido no conselho. ",""))</f>
        <v/>
      </c>
      <c r="X270" s="19" t="n"/>
    </row>
    <row r="271">
      <c r="A271" s="12">
        <f>IF(C271="","",ROW()-4)</f>
        <v/>
      </c>
      <c r="B271" s="18" t="n"/>
      <c r="C271" s="15" t="n"/>
      <c r="D271" s="15" t="n"/>
      <c r="E271" s="15" t="n"/>
      <c r="F271" s="15" t="n"/>
      <c r="G271" s="15" t="n"/>
      <c r="H271" s="18" t="n"/>
      <c r="I271" s="18" t="n"/>
      <c r="J271" s="12">
        <f>IF(OR(H271="",I271=""),"",I271-H271+1)</f>
        <v/>
      </c>
      <c r="K271" s="12">
        <f>IF(H271="","",CHOOSE(WEEKDAY(H271),"domingo","segunda","terça","quarta","quinta","sexta","sábado"))</f>
        <v/>
      </c>
      <c r="L271" s="15" t="n"/>
      <c r="M271" s="15" t="n"/>
      <c r="N271" s="15" t="n"/>
      <c r="O271" s="15" t="n"/>
      <c r="P271" s="15" t="n"/>
      <c r="Q271" s="15" t="n"/>
      <c r="R271" s="15" t="n"/>
      <c r="S271" s="15" t="n"/>
      <c r="T271" s="15" t="n"/>
      <c r="U271" s="15" t="n"/>
      <c r="V271" s="15" t="n"/>
      <c r="W271" s="16">
        <f>IF(C271="","",IF(AND(J271&lt;&gt;"",N(J271)&gt;15),"Passa de 15 dias: encaminhar ao INSS. ","")&amp;IF(AND(P271&lt;&gt;"",H271&lt;&gt;""),IF(COUNTIFS($P$5:$P$304,P271,$H$5:$H$304,"&gt;="&amp;(H271-90),$H$5:$H$304,"&lt;="&amp;H271)&gt;=3,"3º atestado ou mais da mesma unidade em 90 dias. ",""),"")&amp;IF(AND(C271&lt;&gt;"",H271&lt;&gt;""),IF(AND(COUNTIFS($C$5:$C$304,C271,$H$5:$H$304,"&gt;="&amp;(H271-365),$H$5:$H$304,"&lt;="&amp;H271)&gt;=3,(COUNTIFS($C$5:$C$304,C271,$K$5:$K$304,"segunda",$H$5:$H$304,"&gt;="&amp;(H271-365),$H$5:$H$304,"&lt;="&amp;H271)+COUNTIFS($C$5:$C$304,C271,$K$5:$K$304,"sexta",$H$5:$H$304,"&gt;="&amp;(H271-365),$H$5:$H$304,"&lt;="&amp;H271))/COUNTIFS($C$5:$C$304,C271,$H$5:$H$304,"&gt;="&amp;(H271-365),$H$5:$H$304,"&lt;="&amp;H271)&gt;=0.6),"Colaborador com 60% ou mais dos atestados na segunda ou sexta (12 meses). ",""),"")&amp;IF(AND(C271&lt;&gt;"",R271="Não"),"Registro ainda não conferido no conselho. ",""))</f>
        <v/>
      </c>
      <c r="X271" s="19" t="n"/>
    </row>
    <row r="272">
      <c r="A272" s="12">
        <f>IF(C272="","",ROW()-4)</f>
        <v/>
      </c>
      <c r="B272" s="18" t="n"/>
      <c r="C272" s="15" t="n"/>
      <c r="D272" s="15" t="n"/>
      <c r="E272" s="15" t="n"/>
      <c r="F272" s="15" t="n"/>
      <c r="G272" s="15" t="n"/>
      <c r="H272" s="18" t="n"/>
      <c r="I272" s="18" t="n"/>
      <c r="J272" s="12">
        <f>IF(OR(H272="",I272=""),"",I272-H272+1)</f>
        <v/>
      </c>
      <c r="K272" s="12">
        <f>IF(H272="","",CHOOSE(WEEKDAY(H272),"domingo","segunda","terça","quarta","quinta","sexta","sábado"))</f>
        <v/>
      </c>
      <c r="L272" s="15" t="n"/>
      <c r="M272" s="15" t="n"/>
      <c r="N272" s="15" t="n"/>
      <c r="O272" s="15" t="n"/>
      <c r="P272" s="15" t="n"/>
      <c r="Q272" s="15" t="n"/>
      <c r="R272" s="15" t="n"/>
      <c r="S272" s="15" t="n"/>
      <c r="T272" s="15" t="n"/>
      <c r="U272" s="15" t="n"/>
      <c r="V272" s="15" t="n"/>
      <c r="W272" s="16">
        <f>IF(C272="","",IF(AND(J272&lt;&gt;"",N(J272)&gt;15),"Passa de 15 dias: encaminhar ao INSS. ","")&amp;IF(AND(P272&lt;&gt;"",H272&lt;&gt;""),IF(COUNTIFS($P$5:$P$304,P272,$H$5:$H$304,"&gt;="&amp;(H272-90),$H$5:$H$304,"&lt;="&amp;H272)&gt;=3,"3º atestado ou mais da mesma unidade em 90 dias. ",""),"")&amp;IF(AND(C272&lt;&gt;"",H272&lt;&gt;""),IF(AND(COUNTIFS($C$5:$C$304,C272,$H$5:$H$304,"&gt;="&amp;(H272-365),$H$5:$H$304,"&lt;="&amp;H272)&gt;=3,(COUNTIFS($C$5:$C$304,C272,$K$5:$K$304,"segunda",$H$5:$H$304,"&gt;="&amp;(H272-365),$H$5:$H$304,"&lt;="&amp;H272)+COUNTIFS($C$5:$C$304,C272,$K$5:$K$304,"sexta",$H$5:$H$304,"&gt;="&amp;(H272-365),$H$5:$H$304,"&lt;="&amp;H272))/COUNTIFS($C$5:$C$304,C272,$H$5:$H$304,"&gt;="&amp;(H272-365),$H$5:$H$304,"&lt;="&amp;H272)&gt;=0.6),"Colaborador com 60% ou mais dos atestados na segunda ou sexta (12 meses). ",""),"")&amp;IF(AND(C272&lt;&gt;"",R272="Não"),"Registro ainda não conferido no conselho. ",""))</f>
        <v/>
      </c>
      <c r="X272" s="19" t="n"/>
    </row>
    <row r="273">
      <c r="A273" s="12">
        <f>IF(C273="","",ROW()-4)</f>
        <v/>
      </c>
      <c r="B273" s="18" t="n"/>
      <c r="C273" s="15" t="n"/>
      <c r="D273" s="15" t="n"/>
      <c r="E273" s="15" t="n"/>
      <c r="F273" s="15" t="n"/>
      <c r="G273" s="15" t="n"/>
      <c r="H273" s="18" t="n"/>
      <c r="I273" s="18" t="n"/>
      <c r="J273" s="12">
        <f>IF(OR(H273="",I273=""),"",I273-H273+1)</f>
        <v/>
      </c>
      <c r="K273" s="12">
        <f>IF(H273="","",CHOOSE(WEEKDAY(H273),"domingo","segunda","terça","quarta","quinta","sexta","sábado"))</f>
        <v/>
      </c>
      <c r="L273" s="15" t="n"/>
      <c r="M273" s="15" t="n"/>
      <c r="N273" s="15" t="n"/>
      <c r="O273" s="15" t="n"/>
      <c r="P273" s="15" t="n"/>
      <c r="Q273" s="15" t="n"/>
      <c r="R273" s="15" t="n"/>
      <c r="S273" s="15" t="n"/>
      <c r="T273" s="15" t="n"/>
      <c r="U273" s="15" t="n"/>
      <c r="V273" s="15" t="n"/>
      <c r="W273" s="16">
        <f>IF(C273="","",IF(AND(J273&lt;&gt;"",N(J273)&gt;15),"Passa de 15 dias: encaminhar ao INSS. ","")&amp;IF(AND(P273&lt;&gt;"",H273&lt;&gt;""),IF(COUNTIFS($P$5:$P$304,P273,$H$5:$H$304,"&gt;="&amp;(H273-90),$H$5:$H$304,"&lt;="&amp;H273)&gt;=3,"3º atestado ou mais da mesma unidade em 90 dias. ",""),"")&amp;IF(AND(C273&lt;&gt;"",H273&lt;&gt;""),IF(AND(COUNTIFS($C$5:$C$304,C273,$H$5:$H$304,"&gt;="&amp;(H273-365),$H$5:$H$304,"&lt;="&amp;H273)&gt;=3,(COUNTIFS($C$5:$C$304,C273,$K$5:$K$304,"segunda",$H$5:$H$304,"&gt;="&amp;(H273-365),$H$5:$H$304,"&lt;="&amp;H273)+COUNTIFS($C$5:$C$304,C273,$K$5:$K$304,"sexta",$H$5:$H$304,"&gt;="&amp;(H273-365),$H$5:$H$304,"&lt;="&amp;H273))/COUNTIFS($C$5:$C$304,C273,$H$5:$H$304,"&gt;="&amp;(H273-365),$H$5:$H$304,"&lt;="&amp;H273)&gt;=0.6),"Colaborador com 60% ou mais dos atestados na segunda ou sexta (12 meses). ",""),"")&amp;IF(AND(C273&lt;&gt;"",R273="Não"),"Registro ainda não conferido no conselho. ",""))</f>
        <v/>
      </c>
      <c r="X273" s="19" t="n"/>
    </row>
    <row r="274">
      <c r="A274" s="12">
        <f>IF(C274="","",ROW()-4)</f>
        <v/>
      </c>
      <c r="B274" s="18" t="n"/>
      <c r="C274" s="15" t="n"/>
      <c r="D274" s="15" t="n"/>
      <c r="E274" s="15" t="n"/>
      <c r="F274" s="15" t="n"/>
      <c r="G274" s="15" t="n"/>
      <c r="H274" s="18" t="n"/>
      <c r="I274" s="18" t="n"/>
      <c r="J274" s="12">
        <f>IF(OR(H274="",I274=""),"",I274-H274+1)</f>
        <v/>
      </c>
      <c r="K274" s="12">
        <f>IF(H274="","",CHOOSE(WEEKDAY(H274),"domingo","segunda","terça","quarta","quinta","sexta","sábado"))</f>
        <v/>
      </c>
      <c r="L274" s="15" t="n"/>
      <c r="M274" s="15" t="n"/>
      <c r="N274" s="15" t="n"/>
      <c r="O274" s="15" t="n"/>
      <c r="P274" s="15" t="n"/>
      <c r="Q274" s="15" t="n"/>
      <c r="R274" s="15" t="n"/>
      <c r="S274" s="15" t="n"/>
      <c r="T274" s="15" t="n"/>
      <c r="U274" s="15" t="n"/>
      <c r="V274" s="15" t="n"/>
      <c r="W274" s="16">
        <f>IF(C274="","",IF(AND(J274&lt;&gt;"",N(J274)&gt;15),"Passa de 15 dias: encaminhar ao INSS. ","")&amp;IF(AND(P274&lt;&gt;"",H274&lt;&gt;""),IF(COUNTIFS($P$5:$P$304,P274,$H$5:$H$304,"&gt;="&amp;(H274-90),$H$5:$H$304,"&lt;="&amp;H274)&gt;=3,"3º atestado ou mais da mesma unidade em 90 dias. ",""),"")&amp;IF(AND(C274&lt;&gt;"",H274&lt;&gt;""),IF(AND(COUNTIFS($C$5:$C$304,C274,$H$5:$H$304,"&gt;="&amp;(H274-365),$H$5:$H$304,"&lt;="&amp;H274)&gt;=3,(COUNTIFS($C$5:$C$304,C274,$K$5:$K$304,"segunda",$H$5:$H$304,"&gt;="&amp;(H274-365),$H$5:$H$304,"&lt;="&amp;H274)+COUNTIFS($C$5:$C$304,C274,$K$5:$K$304,"sexta",$H$5:$H$304,"&gt;="&amp;(H274-365),$H$5:$H$304,"&lt;="&amp;H274))/COUNTIFS($C$5:$C$304,C274,$H$5:$H$304,"&gt;="&amp;(H274-365),$H$5:$H$304,"&lt;="&amp;H274)&gt;=0.6),"Colaborador com 60% ou mais dos atestados na segunda ou sexta (12 meses). ",""),"")&amp;IF(AND(C274&lt;&gt;"",R274="Não"),"Registro ainda não conferido no conselho. ",""))</f>
        <v/>
      </c>
      <c r="X274" s="19" t="n"/>
    </row>
    <row r="275">
      <c r="A275" s="12">
        <f>IF(C275="","",ROW()-4)</f>
        <v/>
      </c>
      <c r="B275" s="18" t="n"/>
      <c r="C275" s="15" t="n"/>
      <c r="D275" s="15" t="n"/>
      <c r="E275" s="15" t="n"/>
      <c r="F275" s="15" t="n"/>
      <c r="G275" s="15" t="n"/>
      <c r="H275" s="18" t="n"/>
      <c r="I275" s="18" t="n"/>
      <c r="J275" s="12">
        <f>IF(OR(H275="",I275=""),"",I275-H275+1)</f>
        <v/>
      </c>
      <c r="K275" s="12">
        <f>IF(H275="","",CHOOSE(WEEKDAY(H275),"domingo","segunda","terça","quarta","quinta","sexta","sábado"))</f>
        <v/>
      </c>
      <c r="L275" s="15" t="n"/>
      <c r="M275" s="15" t="n"/>
      <c r="N275" s="15" t="n"/>
      <c r="O275" s="15" t="n"/>
      <c r="P275" s="15" t="n"/>
      <c r="Q275" s="15" t="n"/>
      <c r="R275" s="15" t="n"/>
      <c r="S275" s="15" t="n"/>
      <c r="T275" s="15" t="n"/>
      <c r="U275" s="15" t="n"/>
      <c r="V275" s="15" t="n"/>
      <c r="W275" s="16">
        <f>IF(C275="","",IF(AND(J275&lt;&gt;"",N(J275)&gt;15),"Passa de 15 dias: encaminhar ao INSS. ","")&amp;IF(AND(P275&lt;&gt;"",H275&lt;&gt;""),IF(COUNTIFS($P$5:$P$304,P275,$H$5:$H$304,"&gt;="&amp;(H275-90),$H$5:$H$304,"&lt;="&amp;H275)&gt;=3,"3º atestado ou mais da mesma unidade em 90 dias. ",""),"")&amp;IF(AND(C275&lt;&gt;"",H275&lt;&gt;""),IF(AND(COUNTIFS($C$5:$C$304,C275,$H$5:$H$304,"&gt;="&amp;(H275-365),$H$5:$H$304,"&lt;="&amp;H275)&gt;=3,(COUNTIFS($C$5:$C$304,C275,$K$5:$K$304,"segunda",$H$5:$H$304,"&gt;="&amp;(H275-365),$H$5:$H$304,"&lt;="&amp;H275)+COUNTIFS($C$5:$C$304,C275,$K$5:$K$304,"sexta",$H$5:$H$304,"&gt;="&amp;(H275-365),$H$5:$H$304,"&lt;="&amp;H275))/COUNTIFS($C$5:$C$304,C275,$H$5:$H$304,"&gt;="&amp;(H275-365),$H$5:$H$304,"&lt;="&amp;H275)&gt;=0.6),"Colaborador com 60% ou mais dos atestados na segunda ou sexta (12 meses). ",""),"")&amp;IF(AND(C275&lt;&gt;"",R275="Não"),"Registro ainda não conferido no conselho. ",""))</f>
        <v/>
      </c>
      <c r="X275" s="19" t="n"/>
    </row>
    <row r="276">
      <c r="A276" s="12">
        <f>IF(C276="","",ROW()-4)</f>
        <v/>
      </c>
      <c r="B276" s="18" t="n"/>
      <c r="C276" s="15" t="n"/>
      <c r="D276" s="15" t="n"/>
      <c r="E276" s="15" t="n"/>
      <c r="F276" s="15" t="n"/>
      <c r="G276" s="15" t="n"/>
      <c r="H276" s="18" t="n"/>
      <c r="I276" s="18" t="n"/>
      <c r="J276" s="12">
        <f>IF(OR(H276="",I276=""),"",I276-H276+1)</f>
        <v/>
      </c>
      <c r="K276" s="12">
        <f>IF(H276="","",CHOOSE(WEEKDAY(H276),"domingo","segunda","terça","quarta","quinta","sexta","sábado"))</f>
        <v/>
      </c>
      <c r="L276" s="15" t="n"/>
      <c r="M276" s="15" t="n"/>
      <c r="N276" s="15" t="n"/>
      <c r="O276" s="15" t="n"/>
      <c r="P276" s="15" t="n"/>
      <c r="Q276" s="15" t="n"/>
      <c r="R276" s="15" t="n"/>
      <c r="S276" s="15" t="n"/>
      <c r="T276" s="15" t="n"/>
      <c r="U276" s="15" t="n"/>
      <c r="V276" s="15" t="n"/>
      <c r="W276" s="16">
        <f>IF(C276="","",IF(AND(J276&lt;&gt;"",N(J276)&gt;15),"Passa de 15 dias: encaminhar ao INSS. ","")&amp;IF(AND(P276&lt;&gt;"",H276&lt;&gt;""),IF(COUNTIFS($P$5:$P$304,P276,$H$5:$H$304,"&gt;="&amp;(H276-90),$H$5:$H$304,"&lt;="&amp;H276)&gt;=3,"3º atestado ou mais da mesma unidade em 90 dias. ",""),"")&amp;IF(AND(C276&lt;&gt;"",H276&lt;&gt;""),IF(AND(COUNTIFS($C$5:$C$304,C276,$H$5:$H$304,"&gt;="&amp;(H276-365),$H$5:$H$304,"&lt;="&amp;H276)&gt;=3,(COUNTIFS($C$5:$C$304,C276,$K$5:$K$304,"segunda",$H$5:$H$304,"&gt;="&amp;(H276-365),$H$5:$H$304,"&lt;="&amp;H276)+COUNTIFS($C$5:$C$304,C276,$K$5:$K$304,"sexta",$H$5:$H$304,"&gt;="&amp;(H276-365),$H$5:$H$304,"&lt;="&amp;H276))/COUNTIFS($C$5:$C$304,C276,$H$5:$H$304,"&gt;="&amp;(H276-365),$H$5:$H$304,"&lt;="&amp;H276)&gt;=0.6),"Colaborador com 60% ou mais dos atestados na segunda ou sexta (12 meses). ",""),"")&amp;IF(AND(C276&lt;&gt;"",R276="Não"),"Registro ainda não conferido no conselho. ",""))</f>
        <v/>
      </c>
      <c r="X276" s="19" t="n"/>
    </row>
    <row r="277">
      <c r="A277" s="12">
        <f>IF(C277="","",ROW()-4)</f>
        <v/>
      </c>
      <c r="B277" s="18" t="n"/>
      <c r="C277" s="15" t="n"/>
      <c r="D277" s="15" t="n"/>
      <c r="E277" s="15" t="n"/>
      <c r="F277" s="15" t="n"/>
      <c r="G277" s="15" t="n"/>
      <c r="H277" s="18" t="n"/>
      <c r="I277" s="18" t="n"/>
      <c r="J277" s="12">
        <f>IF(OR(H277="",I277=""),"",I277-H277+1)</f>
        <v/>
      </c>
      <c r="K277" s="12">
        <f>IF(H277="","",CHOOSE(WEEKDAY(H277),"domingo","segunda","terça","quarta","quinta","sexta","sábado"))</f>
        <v/>
      </c>
      <c r="L277" s="15" t="n"/>
      <c r="M277" s="15" t="n"/>
      <c r="N277" s="15" t="n"/>
      <c r="O277" s="15" t="n"/>
      <c r="P277" s="15" t="n"/>
      <c r="Q277" s="15" t="n"/>
      <c r="R277" s="15" t="n"/>
      <c r="S277" s="15" t="n"/>
      <c r="T277" s="15" t="n"/>
      <c r="U277" s="15" t="n"/>
      <c r="V277" s="15" t="n"/>
      <c r="W277" s="16">
        <f>IF(C277="","",IF(AND(J277&lt;&gt;"",N(J277)&gt;15),"Passa de 15 dias: encaminhar ao INSS. ","")&amp;IF(AND(P277&lt;&gt;"",H277&lt;&gt;""),IF(COUNTIFS($P$5:$P$304,P277,$H$5:$H$304,"&gt;="&amp;(H277-90),$H$5:$H$304,"&lt;="&amp;H277)&gt;=3,"3º atestado ou mais da mesma unidade em 90 dias. ",""),"")&amp;IF(AND(C277&lt;&gt;"",H277&lt;&gt;""),IF(AND(COUNTIFS($C$5:$C$304,C277,$H$5:$H$304,"&gt;="&amp;(H277-365),$H$5:$H$304,"&lt;="&amp;H277)&gt;=3,(COUNTIFS($C$5:$C$304,C277,$K$5:$K$304,"segunda",$H$5:$H$304,"&gt;="&amp;(H277-365),$H$5:$H$304,"&lt;="&amp;H277)+COUNTIFS($C$5:$C$304,C277,$K$5:$K$304,"sexta",$H$5:$H$304,"&gt;="&amp;(H277-365),$H$5:$H$304,"&lt;="&amp;H277))/COUNTIFS($C$5:$C$304,C277,$H$5:$H$304,"&gt;="&amp;(H277-365),$H$5:$H$304,"&lt;="&amp;H277)&gt;=0.6),"Colaborador com 60% ou mais dos atestados na segunda ou sexta (12 meses). ",""),"")&amp;IF(AND(C277&lt;&gt;"",R277="Não"),"Registro ainda não conferido no conselho. ",""))</f>
        <v/>
      </c>
      <c r="X277" s="19" t="n"/>
    </row>
    <row r="278">
      <c r="A278" s="12">
        <f>IF(C278="","",ROW()-4)</f>
        <v/>
      </c>
      <c r="B278" s="18" t="n"/>
      <c r="C278" s="15" t="n"/>
      <c r="D278" s="15" t="n"/>
      <c r="E278" s="15" t="n"/>
      <c r="F278" s="15" t="n"/>
      <c r="G278" s="15" t="n"/>
      <c r="H278" s="18" t="n"/>
      <c r="I278" s="18" t="n"/>
      <c r="J278" s="12">
        <f>IF(OR(H278="",I278=""),"",I278-H278+1)</f>
        <v/>
      </c>
      <c r="K278" s="12">
        <f>IF(H278="","",CHOOSE(WEEKDAY(H278),"domingo","segunda","terça","quarta","quinta","sexta","sábado"))</f>
        <v/>
      </c>
      <c r="L278" s="15" t="n"/>
      <c r="M278" s="15" t="n"/>
      <c r="N278" s="15" t="n"/>
      <c r="O278" s="15" t="n"/>
      <c r="P278" s="15" t="n"/>
      <c r="Q278" s="15" t="n"/>
      <c r="R278" s="15" t="n"/>
      <c r="S278" s="15" t="n"/>
      <c r="T278" s="15" t="n"/>
      <c r="U278" s="15" t="n"/>
      <c r="V278" s="15" t="n"/>
      <c r="W278" s="16">
        <f>IF(C278="","",IF(AND(J278&lt;&gt;"",N(J278)&gt;15),"Passa de 15 dias: encaminhar ao INSS. ","")&amp;IF(AND(P278&lt;&gt;"",H278&lt;&gt;""),IF(COUNTIFS($P$5:$P$304,P278,$H$5:$H$304,"&gt;="&amp;(H278-90),$H$5:$H$304,"&lt;="&amp;H278)&gt;=3,"3º atestado ou mais da mesma unidade em 90 dias. ",""),"")&amp;IF(AND(C278&lt;&gt;"",H278&lt;&gt;""),IF(AND(COUNTIFS($C$5:$C$304,C278,$H$5:$H$304,"&gt;="&amp;(H278-365),$H$5:$H$304,"&lt;="&amp;H278)&gt;=3,(COUNTIFS($C$5:$C$304,C278,$K$5:$K$304,"segunda",$H$5:$H$304,"&gt;="&amp;(H278-365),$H$5:$H$304,"&lt;="&amp;H278)+COUNTIFS($C$5:$C$304,C278,$K$5:$K$304,"sexta",$H$5:$H$304,"&gt;="&amp;(H278-365),$H$5:$H$304,"&lt;="&amp;H278))/COUNTIFS($C$5:$C$304,C278,$H$5:$H$304,"&gt;="&amp;(H278-365),$H$5:$H$304,"&lt;="&amp;H278)&gt;=0.6),"Colaborador com 60% ou mais dos atestados na segunda ou sexta (12 meses). ",""),"")&amp;IF(AND(C278&lt;&gt;"",R278="Não"),"Registro ainda não conferido no conselho. ",""))</f>
        <v/>
      </c>
      <c r="X278" s="19" t="n"/>
    </row>
    <row r="279">
      <c r="A279" s="12">
        <f>IF(C279="","",ROW()-4)</f>
        <v/>
      </c>
      <c r="B279" s="18" t="n"/>
      <c r="C279" s="15" t="n"/>
      <c r="D279" s="15" t="n"/>
      <c r="E279" s="15" t="n"/>
      <c r="F279" s="15" t="n"/>
      <c r="G279" s="15" t="n"/>
      <c r="H279" s="18" t="n"/>
      <c r="I279" s="18" t="n"/>
      <c r="J279" s="12">
        <f>IF(OR(H279="",I279=""),"",I279-H279+1)</f>
        <v/>
      </c>
      <c r="K279" s="12">
        <f>IF(H279="","",CHOOSE(WEEKDAY(H279),"domingo","segunda","terça","quarta","quinta","sexta","sábado"))</f>
        <v/>
      </c>
      <c r="L279" s="15" t="n"/>
      <c r="M279" s="15" t="n"/>
      <c r="N279" s="15" t="n"/>
      <c r="O279" s="15" t="n"/>
      <c r="P279" s="15" t="n"/>
      <c r="Q279" s="15" t="n"/>
      <c r="R279" s="15" t="n"/>
      <c r="S279" s="15" t="n"/>
      <c r="T279" s="15" t="n"/>
      <c r="U279" s="15" t="n"/>
      <c r="V279" s="15" t="n"/>
      <c r="W279" s="16">
        <f>IF(C279="","",IF(AND(J279&lt;&gt;"",N(J279)&gt;15),"Passa de 15 dias: encaminhar ao INSS. ","")&amp;IF(AND(P279&lt;&gt;"",H279&lt;&gt;""),IF(COUNTIFS($P$5:$P$304,P279,$H$5:$H$304,"&gt;="&amp;(H279-90),$H$5:$H$304,"&lt;="&amp;H279)&gt;=3,"3º atestado ou mais da mesma unidade em 90 dias. ",""),"")&amp;IF(AND(C279&lt;&gt;"",H279&lt;&gt;""),IF(AND(COUNTIFS($C$5:$C$304,C279,$H$5:$H$304,"&gt;="&amp;(H279-365),$H$5:$H$304,"&lt;="&amp;H279)&gt;=3,(COUNTIFS($C$5:$C$304,C279,$K$5:$K$304,"segunda",$H$5:$H$304,"&gt;="&amp;(H279-365),$H$5:$H$304,"&lt;="&amp;H279)+COUNTIFS($C$5:$C$304,C279,$K$5:$K$304,"sexta",$H$5:$H$304,"&gt;="&amp;(H279-365),$H$5:$H$304,"&lt;="&amp;H279))/COUNTIFS($C$5:$C$304,C279,$H$5:$H$304,"&gt;="&amp;(H279-365),$H$5:$H$304,"&lt;="&amp;H279)&gt;=0.6),"Colaborador com 60% ou mais dos atestados na segunda ou sexta (12 meses). ",""),"")&amp;IF(AND(C279&lt;&gt;"",R279="Não"),"Registro ainda não conferido no conselho. ",""))</f>
        <v/>
      </c>
      <c r="X279" s="19" t="n"/>
    </row>
    <row r="280">
      <c r="A280" s="12">
        <f>IF(C280="","",ROW()-4)</f>
        <v/>
      </c>
      <c r="B280" s="18" t="n"/>
      <c r="C280" s="15" t="n"/>
      <c r="D280" s="15" t="n"/>
      <c r="E280" s="15" t="n"/>
      <c r="F280" s="15" t="n"/>
      <c r="G280" s="15" t="n"/>
      <c r="H280" s="18" t="n"/>
      <c r="I280" s="18" t="n"/>
      <c r="J280" s="12">
        <f>IF(OR(H280="",I280=""),"",I280-H280+1)</f>
        <v/>
      </c>
      <c r="K280" s="12">
        <f>IF(H280="","",CHOOSE(WEEKDAY(H280),"domingo","segunda","terça","quarta","quinta","sexta","sábado"))</f>
        <v/>
      </c>
      <c r="L280" s="15" t="n"/>
      <c r="M280" s="15" t="n"/>
      <c r="N280" s="15" t="n"/>
      <c r="O280" s="15" t="n"/>
      <c r="P280" s="15" t="n"/>
      <c r="Q280" s="15" t="n"/>
      <c r="R280" s="15" t="n"/>
      <c r="S280" s="15" t="n"/>
      <c r="T280" s="15" t="n"/>
      <c r="U280" s="15" t="n"/>
      <c r="V280" s="15" t="n"/>
      <c r="W280" s="16">
        <f>IF(C280="","",IF(AND(J280&lt;&gt;"",N(J280)&gt;15),"Passa de 15 dias: encaminhar ao INSS. ","")&amp;IF(AND(P280&lt;&gt;"",H280&lt;&gt;""),IF(COUNTIFS($P$5:$P$304,P280,$H$5:$H$304,"&gt;="&amp;(H280-90),$H$5:$H$304,"&lt;="&amp;H280)&gt;=3,"3º atestado ou mais da mesma unidade em 90 dias. ",""),"")&amp;IF(AND(C280&lt;&gt;"",H280&lt;&gt;""),IF(AND(COUNTIFS($C$5:$C$304,C280,$H$5:$H$304,"&gt;="&amp;(H280-365),$H$5:$H$304,"&lt;="&amp;H280)&gt;=3,(COUNTIFS($C$5:$C$304,C280,$K$5:$K$304,"segunda",$H$5:$H$304,"&gt;="&amp;(H280-365),$H$5:$H$304,"&lt;="&amp;H280)+COUNTIFS($C$5:$C$304,C280,$K$5:$K$304,"sexta",$H$5:$H$304,"&gt;="&amp;(H280-365),$H$5:$H$304,"&lt;="&amp;H280))/COUNTIFS($C$5:$C$304,C280,$H$5:$H$304,"&gt;="&amp;(H280-365),$H$5:$H$304,"&lt;="&amp;H280)&gt;=0.6),"Colaborador com 60% ou mais dos atestados na segunda ou sexta (12 meses). ",""),"")&amp;IF(AND(C280&lt;&gt;"",R280="Não"),"Registro ainda não conferido no conselho. ",""))</f>
        <v/>
      </c>
      <c r="X280" s="19" t="n"/>
    </row>
    <row r="281">
      <c r="A281" s="12">
        <f>IF(C281="","",ROW()-4)</f>
        <v/>
      </c>
      <c r="B281" s="18" t="n"/>
      <c r="C281" s="15" t="n"/>
      <c r="D281" s="15" t="n"/>
      <c r="E281" s="15" t="n"/>
      <c r="F281" s="15" t="n"/>
      <c r="G281" s="15" t="n"/>
      <c r="H281" s="18" t="n"/>
      <c r="I281" s="18" t="n"/>
      <c r="J281" s="12">
        <f>IF(OR(H281="",I281=""),"",I281-H281+1)</f>
        <v/>
      </c>
      <c r="K281" s="12">
        <f>IF(H281="","",CHOOSE(WEEKDAY(H281),"domingo","segunda","terça","quarta","quinta","sexta","sábado"))</f>
        <v/>
      </c>
      <c r="L281" s="15" t="n"/>
      <c r="M281" s="15" t="n"/>
      <c r="N281" s="15" t="n"/>
      <c r="O281" s="15" t="n"/>
      <c r="P281" s="15" t="n"/>
      <c r="Q281" s="15" t="n"/>
      <c r="R281" s="15" t="n"/>
      <c r="S281" s="15" t="n"/>
      <c r="T281" s="15" t="n"/>
      <c r="U281" s="15" t="n"/>
      <c r="V281" s="15" t="n"/>
      <c r="W281" s="16">
        <f>IF(C281="","",IF(AND(J281&lt;&gt;"",N(J281)&gt;15),"Passa de 15 dias: encaminhar ao INSS. ","")&amp;IF(AND(P281&lt;&gt;"",H281&lt;&gt;""),IF(COUNTIFS($P$5:$P$304,P281,$H$5:$H$304,"&gt;="&amp;(H281-90),$H$5:$H$304,"&lt;="&amp;H281)&gt;=3,"3º atestado ou mais da mesma unidade em 90 dias. ",""),"")&amp;IF(AND(C281&lt;&gt;"",H281&lt;&gt;""),IF(AND(COUNTIFS($C$5:$C$304,C281,$H$5:$H$304,"&gt;="&amp;(H281-365),$H$5:$H$304,"&lt;="&amp;H281)&gt;=3,(COUNTIFS($C$5:$C$304,C281,$K$5:$K$304,"segunda",$H$5:$H$304,"&gt;="&amp;(H281-365),$H$5:$H$304,"&lt;="&amp;H281)+COUNTIFS($C$5:$C$304,C281,$K$5:$K$304,"sexta",$H$5:$H$304,"&gt;="&amp;(H281-365),$H$5:$H$304,"&lt;="&amp;H281))/COUNTIFS($C$5:$C$304,C281,$H$5:$H$304,"&gt;="&amp;(H281-365),$H$5:$H$304,"&lt;="&amp;H281)&gt;=0.6),"Colaborador com 60% ou mais dos atestados na segunda ou sexta (12 meses). ",""),"")&amp;IF(AND(C281&lt;&gt;"",R281="Não"),"Registro ainda não conferido no conselho. ",""))</f>
        <v/>
      </c>
      <c r="X281" s="19" t="n"/>
    </row>
    <row r="282">
      <c r="A282" s="12">
        <f>IF(C282="","",ROW()-4)</f>
        <v/>
      </c>
      <c r="B282" s="18" t="n"/>
      <c r="C282" s="15" t="n"/>
      <c r="D282" s="15" t="n"/>
      <c r="E282" s="15" t="n"/>
      <c r="F282" s="15" t="n"/>
      <c r="G282" s="15" t="n"/>
      <c r="H282" s="18" t="n"/>
      <c r="I282" s="18" t="n"/>
      <c r="J282" s="12">
        <f>IF(OR(H282="",I282=""),"",I282-H282+1)</f>
        <v/>
      </c>
      <c r="K282" s="12">
        <f>IF(H282="","",CHOOSE(WEEKDAY(H282),"domingo","segunda","terça","quarta","quinta","sexta","sábado"))</f>
        <v/>
      </c>
      <c r="L282" s="15" t="n"/>
      <c r="M282" s="15" t="n"/>
      <c r="N282" s="15" t="n"/>
      <c r="O282" s="15" t="n"/>
      <c r="P282" s="15" t="n"/>
      <c r="Q282" s="15" t="n"/>
      <c r="R282" s="15" t="n"/>
      <c r="S282" s="15" t="n"/>
      <c r="T282" s="15" t="n"/>
      <c r="U282" s="15" t="n"/>
      <c r="V282" s="15" t="n"/>
      <c r="W282" s="16">
        <f>IF(C282="","",IF(AND(J282&lt;&gt;"",N(J282)&gt;15),"Passa de 15 dias: encaminhar ao INSS. ","")&amp;IF(AND(P282&lt;&gt;"",H282&lt;&gt;""),IF(COUNTIFS($P$5:$P$304,P282,$H$5:$H$304,"&gt;="&amp;(H282-90),$H$5:$H$304,"&lt;="&amp;H282)&gt;=3,"3º atestado ou mais da mesma unidade em 90 dias. ",""),"")&amp;IF(AND(C282&lt;&gt;"",H282&lt;&gt;""),IF(AND(COUNTIFS($C$5:$C$304,C282,$H$5:$H$304,"&gt;="&amp;(H282-365),$H$5:$H$304,"&lt;="&amp;H282)&gt;=3,(COUNTIFS($C$5:$C$304,C282,$K$5:$K$304,"segunda",$H$5:$H$304,"&gt;="&amp;(H282-365),$H$5:$H$304,"&lt;="&amp;H282)+COUNTIFS($C$5:$C$304,C282,$K$5:$K$304,"sexta",$H$5:$H$304,"&gt;="&amp;(H282-365),$H$5:$H$304,"&lt;="&amp;H282))/COUNTIFS($C$5:$C$304,C282,$H$5:$H$304,"&gt;="&amp;(H282-365),$H$5:$H$304,"&lt;="&amp;H282)&gt;=0.6),"Colaborador com 60% ou mais dos atestados na segunda ou sexta (12 meses). ",""),"")&amp;IF(AND(C282&lt;&gt;"",R282="Não"),"Registro ainda não conferido no conselho. ",""))</f>
        <v/>
      </c>
      <c r="X282" s="19" t="n"/>
    </row>
    <row r="283">
      <c r="A283" s="12">
        <f>IF(C283="","",ROW()-4)</f>
        <v/>
      </c>
      <c r="B283" s="18" t="n"/>
      <c r="C283" s="15" t="n"/>
      <c r="D283" s="15" t="n"/>
      <c r="E283" s="15" t="n"/>
      <c r="F283" s="15" t="n"/>
      <c r="G283" s="15" t="n"/>
      <c r="H283" s="18" t="n"/>
      <c r="I283" s="18" t="n"/>
      <c r="J283" s="12">
        <f>IF(OR(H283="",I283=""),"",I283-H283+1)</f>
        <v/>
      </c>
      <c r="K283" s="12">
        <f>IF(H283="","",CHOOSE(WEEKDAY(H283),"domingo","segunda","terça","quarta","quinta","sexta","sábado"))</f>
        <v/>
      </c>
      <c r="L283" s="15" t="n"/>
      <c r="M283" s="15" t="n"/>
      <c r="N283" s="15" t="n"/>
      <c r="O283" s="15" t="n"/>
      <c r="P283" s="15" t="n"/>
      <c r="Q283" s="15" t="n"/>
      <c r="R283" s="15" t="n"/>
      <c r="S283" s="15" t="n"/>
      <c r="T283" s="15" t="n"/>
      <c r="U283" s="15" t="n"/>
      <c r="V283" s="15" t="n"/>
      <c r="W283" s="16">
        <f>IF(C283="","",IF(AND(J283&lt;&gt;"",N(J283)&gt;15),"Passa de 15 dias: encaminhar ao INSS. ","")&amp;IF(AND(P283&lt;&gt;"",H283&lt;&gt;""),IF(COUNTIFS($P$5:$P$304,P283,$H$5:$H$304,"&gt;="&amp;(H283-90),$H$5:$H$304,"&lt;="&amp;H283)&gt;=3,"3º atestado ou mais da mesma unidade em 90 dias. ",""),"")&amp;IF(AND(C283&lt;&gt;"",H283&lt;&gt;""),IF(AND(COUNTIFS($C$5:$C$304,C283,$H$5:$H$304,"&gt;="&amp;(H283-365),$H$5:$H$304,"&lt;="&amp;H283)&gt;=3,(COUNTIFS($C$5:$C$304,C283,$K$5:$K$304,"segunda",$H$5:$H$304,"&gt;="&amp;(H283-365),$H$5:$H$304,"&lt;="&amp;H283)+COUNTIFS($C$5:$C$304,C283,$K$5:$K$304,"sexta",$H$5:$H$304,"&gt;="&amp;(H283-365),$H$5:$H$304,"&lt;="&amp;H283))/COUNTIFS($C$5:$C$304,C283,$H$5:$H$304,"&gt;="&amp;(H283-365),$H$5:$H$304,"&lt;="&amp;H283)&gt;=0.6),"Colaborador com 60% ou mais dos atestados na segunda ou sexta (12 meses). ",""),"")&amp;IF(AND(C283&lt;&gt;"",R283="Não"),"Registro ainda não conferido no conselho. ",""))</f>
        <v/>
      </c>
      <c r="X283" s="19" t="n"/>
    </row>
    <row r="284">
      <c r="A284" s="12">
        <f>IF(C284="","",ROW()-4)</f>
        <v/>
      </c>
      <c r="B284" s="18" t="n"/>
      <c r="C284" s="15" t="n"/>
      <c r="D284" s="15" t="n"/>
      <c r="E284" s="15" t="n"/>
      <c r="F284" s="15" t="n"/>
      <c r="G284" s="15" t="n"/>
      <c r="H284" s="18" t="n"/>
      <c r="I284" s="18" t="n"/>
      <c r="J284" s="12">
        <f>IF(OR(H284="",I284=""),"",I284-H284+1)</f>
        <v/>
      </c>
      <c r="K284" s="12">
        <f>IF(H284="","",CHOOSE(WEEKDAY(H284),"domingo","segunda","terça","quarta","quinta","sexta","sábado"))</f>
        <v/>
      </c>
      <c r="L284" s="15" t="n"/>
      <c r="M284" s="15" t="n"/>
      <c r="N284" s="15" t="n"/>
      <c r="O284" s="15" t="n"/>
      <c r="P284" s="15" t="n"/>
      <c r="Q284" s="15" t="n"/>
      <c r="R284" s="15" t="n"/>
      <c r="S284" s="15" t="n"/>
      <c r="T284" s="15" t="n"/>
      <c r="U284" s="15" t="n"/>
      <c r="V284" s="15" t="n"/>
      <c r="W284" s="16">
        <f>IF(C284="","",IF(AND(J284&lt;&gt;"",N(J284)&gt;15),"Passa de 15 dias: encaminhar ao INSS. ","")&amp;IF(AND(P284&lt;&gt;"",H284&lt;&gt;""),IF(COUNTIFS($P$5:$P$304,P284,$H$5:$H$304,"&gt;="&amp;(H284-90),$H$5:$H$304,"&lt;="&amp;H284)&gt;=3,"3º atestado ou mais da mesma unidade em 90 dias. ",""),"")&amp;IF(AND(C284&lt;&gt;"",H284&lt;&gt;""),IF(AND(COUNTIFS($C$5:$C$304,C284,$H$5:$H$304,"&gt;="&amp;(H284-365),$H$5:$H$304,"&lt;="&amp;H284)&gt;=3,(COUNTIFS($C$5:$C$304,C284,$K$5:$K$304,"segunda",$H$5:$H$304,"&gt;="&amp;(H284-365),$H$5:$H$304,"&lt;="&amp;H284)+COUNTIFS($C$5:$C$304,C284,$K$5:$K$304,"sexta",$H$5:$H$304,"&gt;="&amp;(H284-365),$H$5:$H$304,"&lt;="&amp;H284))/COUNTIFS($C$5:$C$304,C284,$H$5:$H$304,"&gt;="&amp;(H284-365),$H$5:$H$304,"&lt;="&amp;H284)&gt;=0.6),"Colaborador com 60% ou mais dos atestados na segunda ou sexta (12 meses). ",""),"")&amp;IF(AND(C284&lt;&gt;"",R284="Não"),"Registro ainda não conferido no conselho. ",""))</f>
        <v/>
      </c>
      <c r="X284" s="19" t="n"/>
    </row>
    <row r="285">
      <c r="A285" s="12">
        <f>IF(C285="","",ROW()-4)</f>
        <v/>
      </c>
      <c r="B285" s="18" t="n"/>
      <c r="C285" s="15" t="n"/>
      <c r="D285" s="15" t="n"/>
      <c r="E285" s="15" t="n"/>
      <c r="F285" s="15" t="n"/>
      <c r="G285" s="15" t="n"/>
      <c r="H285" s="18" t="n"/>
      <c r="I285" s="18" t="n"/>
      <c r="J285" s="12">
        <f>IF(OR(H285="",I285=""),"",I285-H285+1)</f>
        <v/>
      </c>
      <c r="K285" s="12">
        <f>IF(H285="","",CHOOSE(WEEKDAY(H285),"domingo","segunda","terça","quarta","quinta","sexta","sábado"))</f>
        <v/>
      </c>
      <c r="L285" s="15" t="n"/>
      <c r="M285" s="15" t="n"/>
      <c r="N285" s="15" t="n"/>
      <c r="O285" s="15" t="n"/>
      <c r="P285" s="15" t="n"/>
      <c r="Q285" s="15" t="n"/>
      <c r="R285" s="15" t="n"/>
      <c r="S285" s="15" t="n"/>
      <c r="T285" s="15" t="n"/>
      <c r="U285" s="15" t="n"/>
      <c r="V285" s="15" t="n"/>
      <c r="W285" s="16">
        <f>IF(C285="","",IF(AND(J285&lt;&gt;"",N(J285)&gt;15),"Passa de 15 dias: encaminhar ao INSS. ","")&amp;IF(AND(P285&lt;&gt;"",H285&lt;&gt;""),IF(COUNTIFS($P$5:$P$304,P285,$H$5:$H$304,"&gt;="&amp;(H285-90),$H$5:$H$304,"&lt;="&amp;H285)&gt;=3,"3º atestado ou mais da mesma unidade em 90 dias. ",""),"")&amp;IF(AND(C285&lt;&gt;"",H285&lt;&gt;""),IF(AND(COUNTIFS($C$5:$C$304,C285,$H$5:$H$304,"&gt;="&amp;(H285-365),$H$5:$H$304,"&lt;="&amp;H285)&gt;=3,(COUNTIFS($C$5:$C$304,C285,$K$5:$K$304,"segunda",$H$5:$H$304,"&gt;="&amp;(H285-365),$H$5:$H$304,"&lt;="&amp;H285)+COUNTIFS($C$5:$C$304,C285,$K$5:$K$304,"sexta",$H$5:$H$304,"&gt;="&amp;(H285-365),$H$5:$H$304,"&lt;="&amp;H285))/COUNTIFS($C$5:$C$304,C285,$H$5:$H$304,"&gt;="&amp;(H285-365),$H$5:$H$304,"&lt;="&amp;H285)&gt;=0.6),"Colaborador com 60% ou mais dos atestados na segunda ou sexta (12 meses). ",""),"")&amp;IF(AND(C285&lt;&gt;"",R285="Não"),"Registro ainda não conferido no conselho. ",""))</f>
        <v/>
      </c>
      <c r="X285" s="19" t="n"/>
    </row>
    <row r="286">
      <c r="A286" s="12">
        <f>IF(C286="","",ROW()-4)</f>
        <v/>
      </c>
      <c r="B286" s="18" t="n"/>
      <c r="C286" s="15" t="n"/>
      <c r="D286" s="15" t="n"/>
      <c r="E286" s="15" t="n"/>
      <c r="F286" s="15" t="n"/>
      <c r="G286" s="15" t="n"/>
      <c r="H286" s="18" t="n"/>
      <c r="I286" s="18" t="n"/>
      <c r="J286" s="12">
        <f>IF(OR(H286="",I286=""),"",I286-H286+1)</f>
        <v/>
      </c>
      <c r="K286" s="12">
        <f>IF(H286="","",CHOOSE(WEEKDAY(H286),"domingo","segunda","terça","quarta","quinta","sexta","sábado"))</f>
        <v/>
      </c>
      <c r="L286" s="15" t="n"/>
      <c r="M286" s="15" t="n"/>
      <c r="N286" s="15" t="n"/>
      <c r="O286" s="15" t="n"/>
      <c r="P286" s="15" t="n"/>
      <c r="Q286" s="15" t="n"/>
      <c r="R286" s="15" t="n"/>
      <c r="S286" s="15" t="n"/>
      <c r="T286" s="15" t="n"/>
      <c r="U286" s="15" t="n"/>
      <c r="V286" s="15" t="n"/>
      <c r="W286" s="16">
        <f>IF(C286="","",IF(AND(J286&lt;&gt;"",N(J286)&gt;15),"Passa de 15 dias: encaminhar ao INSS. ","")&amp;IF(AND(P286&lt;&gt;"",H286&lt;&gt;""),IF(COUNTIFS($P$5:$P$304,P286,$H$5:$H$304,"&gt;="&amp;(H286-90),$H$5:$H$304,"&lt;="&amp;H286)&gt;=3,"3º atestado ou mais da mesma unidade em 90 dias. ",""),"")&amp;IF(AND(C286&lt;&gt;"",H286&lt;&gt;""),IF(AND(COUNTIFS($C$5:$C$304,C286,$H$5:$H$304,"&gt;="&amp;(H286-365),$H$5:$H$304,"&lt;="&amp;H286)&gt;=3,(COUNTIFS($C$5:$C$304,C286,$K$5:$K$304,"segunda",$H$5:$H$304,"&gt;="&amp;(H286-365),$H$5:$H$304,"&lt;="&amp;H286)+COUNTIFS($C$5:$C$304,C286,$K$5:$K$304,"sexta",$H$5:$H$304,"&gt;="&amp;(H286-365),$H$5:$H$304,"&lt;="&amp;H286))/COUNTIFS($C$5:$C$304,C286,$H$5:$H$304,"&gt;="&amp;(H286-365),$H$5:$H$304,"&lt;="&amp;H286)&gt;=0.6),"Colaborador com 60% ou mais dos atestados na segunda ou sexta (12 meses). ",""),"")&amp;IF(AND(C286&lt;&gt;"",R286="Não"),"Registro ainda não conferido no conselho. ",""))</f>
        <v/>
      </c>
      <c r="X286" s="19" t="n"/>
    </row>
    <row r="287">
      <c r="A287" s="12">
        <f>IF(C287="","",ROW()-4)</f>
        <v/>
      </c>
      <c r="B287" s="18" t="n"/>
      <c r="C287" s="15" t="n"/>
      <c r="D287" s="15" t="n"/>
      <c r="E287" s="15" t="n"/>
      <c r="F287" s="15" t="n"/>
      <c r="G287" s="15" t="n"/>
      <c r="H287" s="18" t="n"/>
      <c r="I287" s="18" t="n"/>
      <c r="J287" s="12">
        <f>IF(OR(H287="",I287=""),"",I287-H287+1)</f>
        <v/>
      </c>
      <c r="K287" s="12">
        <f>IF(H287="","",CHOOSE(WEEKDAY(H287),"domingo","segunda","terça","quarta","quinta","sexta","sábado"))</f>
        <v/>
      </c>
      <c r="L287" s="15" t="n"/>
      <c r="M287" s="15" t="n"/>
      <c r="N287" s="15" t="n"/>
      <c r="O287" s="15" t="n"/>
      <c r="P287" s="15" t="n"/>
      <c r="Q287" s="15" t="n"/>
      <c r="R287" s="15" t="n"/>
      <c r="S287" s="15" t="n"/>
      <c r="T287" s="15" t="n"/>
      <c r="U287" s="15" t="n"/>
      <c r="V287" s="15" t="n"/>
      <c r="W287" s="16">
        <f>IF(C287="","",IF(AND(J287&lt;&gt;"",N(J287)&gt;15),"Passa de 15 dias: encaminhar ao INSS. ","")&amp;IF(AND(P287&lt;&gt;"",H287&lt;&gt;""),IF(COUNTIFS($P$5:$P$304,P287,$H$5:$H$304,"&gt;="&amp;(H287-90),$H$5:$H$304,"&lt;="&amp;H287)&gt;=3,"3º atestado ou mais da mesma unidade em 90 dias. ",""),"")&amp;IF(AND(C287&lt;&gt;"",H287&lt;&gt;""),IF(AND(COUNTIFS($C$5:$C$304,C287,$H$5:$H$304,"&gt;="&amp;(H287-365),$H$5:$H$304,"&lt;="&amp;H287)&gt;=3,(COUNTIFS($C$5:$C$304,C287,$K$5:$K$304,"segunda",$H$5:$H$304,"&gt;="&amp;(H287-365),$H$5:$H$304,"&lt;="&amp;H287)+COUNTIFS($C$5:$C$304,C287,$K$5:$K$304,"sexta",$H$5:$H$304,"&gt;="&amp;(H287-365),$H$5:$H$304,"&lt;="&amp;H287))/COUNTIFS($C$5:$C$304,C287,$H$5:$H$304,"&gt;="&amp;(H287-365),$H$5:$H$304,"&lt;="&amp;H287)&gt;=0.6),"Colaborador com 60% ou mais dos atestados na segunda ou sexta (12 meses). ",""),"")&amp;IF(AND(C287&lt;&gt;"",R287="Não"),"Registro ainda não conferido no conselho. ",""))</f>
        <v/>
      </c>
      <c r="X287" s="19" t="n"/>
    </row>
    <row r="288">
      <c r="A288" s="12">
        <f>IF(C288="","",ROW()-4)</f>
        <v/>
      </c>
      <c r="B288" s="18" t="n"/>
      <c r="C288" s="15" t="n"/>
      <c r="D288" s="15" t="n"/>
      <c r="E288" s="15" t="n"/>
      <c r="F288" s="15" t="n"/>
      <c r="G288" s="15" t="n"/>
      <c r="H288" s="18" t="n"/>
      <c r="I288" s="18" t="n"/>
      <c r="J288" s="12">
        <f>IF(OR(H288="",I288=""),"",I288-H288+1)</f>
        <v/>
      </c>
      <c r="K288" s="12">
        <f>IF(H288="","",CHOOSE(WEEKDAY(H288),"domingo","segunda","terça","quarta","quinta","sexta","sábado"))</f>
        <v/>
      </c>
      <c r="L288" s="15" t="n"/>
      <c r="M288" s="15" t="n"/>
      <c r="N288" s="15" t="n"/>
      <c r="O288" s="15" t="n"/>
      <c r="P288" s="15" t="n"/>
      <c r="Q288" s="15" t="n"/>
      <c r="R288" s="15" t="n"/>
      <c r="S288" s="15" t="n"/>
      <c r="T288" s="15" t="n"/>
      <c r="U288" s="15" t="n"/>
      <c r="V288" s="15" t="n"/>
      <c r="W288" s="16">
        <f>IF(C288="","",IF(AND(J288&lt;&gt;"",N(J288)&gt;15),"Passa de 15 dias: encaminhar ao INSS. ","")&amp;IF(AND(P288&lt;&gt;"",H288&lt;&gt;""),IF(COUNTIFS($P$5:$P$304,P288,$H$5:$H$304,"&gt;="&amp;(H288-90),$H$5:$H$304,"&lt;="&amp;H288)&gt;=3,"3º atestado ou mais da mesma unidade em 90 dias. ",""),"")&amp;IF(AND(C288&lt;&gt;"",H288&lt;&gt;""),IF(AND(COUNTIFS($C$5:$C$304,C288,$H$5:$H$304,"&gt;="&amp;(H288-365),$H$5:$H$304,"&lt;="&amp;H288)&gt;=3,(COUNTIFS($C$5:$C$304,C288,$K$5:$K$304,"segunda",$H$5:$H$304,"&gt;="&amp;(H288-365),$H$5:$H$304,"&lt;="&amp;H288)+COUNTIFS($C$5:$C$304,C288,$K$5:$K$304,"sexta",$H$5:$H$304,"&gt;="&amp;(H288-365),$H$5:$H$304,"&lt;="&amp;H288))/COUNTIFS($C$5:$C$304,C288,$H$5:$H$304,"&gt;="&amp;(H288-365),$H$5:$H$304,"&lt;="&amp;H288)&gt;=0.6),"Colaborador com 60% ou mais dos atestados na segunda ou sexta (12 meses). ",""),"")&amp;IF(AND(C288&lt;&gt;"",R288="Não"),"Registro ainda não conferido no conselho. ",""))</f>
        <v/>
      </c>
      <c r="X288" s="19" t="n"/>
    </row>
    <row r="289">
      <c r="A289" s="12">
        <f>IF(C289="","",ROW()-4)</f>
        <v/>
      </c>
      <c r="B289" s="18" t="n"/>
      <c r="C289" s="15" t="n"/>
      <c r="D289" s="15" t="n"/>
      <c r="E289" s="15" t="n"/>
      <c r="F289" s="15" t="n"/>
      <c r="G289" s="15" t="n"/>
      <c r="H289" s="18" t="n"/>
      <c r="I289" s="18" t="n"/>
      <c r="J289" s="12">
        <f>IF(OR(H289="",I289=""),"",I289-H289+1)</f>
        <v/>
      </c>
      <c r="K289" s="12">
        <f>IF(H289="","",CHOOSE(WEEKDAY(H289),"domingo","segunda","terça","quarta","quinta","sexta","sábado"))</f>
        <v/>
      </c>
      <c r="L289" s="15" t="n"/>
      <c r="M289" s="15" t="n"/>
      <c r="N289" s="15" t="n"/>
      <c r="O289" s="15" t="n"/>
      <c r="P289" s="15" t="n"/>
      <c r="Q289" s="15" t="n"/>
      <c r="R289" s="15" t="n"/>
      <c r="S289" s="15" t="n"/>
      <c r="T289" s="15" t="n"/>
      <c r="U289" s="15" t="n"/>
      <c r="V289" s="15" t="n"/>
      <c r="W289" s="16">
        <f>IF(C289="","",IF(AND(J289&lt;&gt;"",N(J289)&gt;15),"Passa de 15 dias: encaminhar ao INSS. ","")&amp;IF(AND(P289&lt;&gt;"",H289&lt;&gt;""),IF(COUNTIFS($P$5:$P$304,P289,$H$5:$H$304,"&gt;="&amp;(H289-90),$H$5:$H$304,"&lt;="&amp;H289)&gt;=3,"3º atestado ou mais da mesma unidade em 90 dias. ",""),"")&amp;IF(AND(C289&lt;&gt;"",H289&lt;&gt;""),IF(AND(COUNTIFS($C$5:$C$304,C289,$H$5:$H$304,"&gt;="&amp;(H289-365),$H$5:$H$304,"&lt;="&amp;H289)&gt;=3,(COUNTIFS($C$5:$C$304,C289,$K$5:$K$304,"segunda",$H$5:$H$304,"&gt;="&amp;(H289-365),$H$5:$H$304,"&lt;="&amp;H289)+COUNTIFS($C$5:$C$304,C289,$K$5:$K$304,"sexta",$H$5:$H$304,"&gt;="&amp;(H289-365),$H$5:$H$304,"&lt;="&amp;H289))/COUNTIFS($C$5:$C$304,C289,$H$5:$H$304,"&gt;="&amp;(H289-365),$H$5:$H$304,"&lt;="&amp;H289)&gt;=0.6),"Colaborador com 60% ou mais dos atestados na segunda ou sexta (12 meses). ",""),"")&amp;IF(AND(C289&lt;&gt;"",R289="Não"),"Registro ainda não conferido no conselho. ",""))</f>
        <v/>
      </c>
      <c r="X289" s="19" t="n"/>
    </row>
    <row r="290">
      <c r="A290" s="12">
        <f>IF(C290="","",ROW()-4)</f>
        <v/>
      </c>
      <c r="B290" s="18" t="n"/>
      <c r="C290" s="15" t="n"/>
      <c r="D290" s="15" t="n"/>
      <c r="E290" s="15" t="n"/>
      <c r="F290" s="15" t="n"/>
      <c r="G290" s="15" t="n"/>
      <c r="H290" s="18" t="n"/>
      <c r="I290" s="18" t="n"/>
      <c r="J290" s="12">
        <f>IF(OR(H290="",I290=""),"",I290-H290+1)</f>
        <v/>
      </c>
      <c r="K290" s="12">
        <f>IF(H290="","",CHOOSE(WEEKDAY(H290),"domingo","segunda","terça","quarta","quinta","sexta","sábado"))</f>
        <v/>
      </c>
      <c r="L290" s="15" t="n"/>
      <c r="M290" s="15" t="n"/>
      <c r="N290" s="15" t="n"/>
      <c r="O290" s="15" t="n"/>
      <c r="P290" s="15" t="n"/>
      <c r="Q290" s="15" t="n"/>
      <c r="R290" s="15" t="n"/>
      <c r="S290" s="15" t="n"/>
      <c r="T290" s="15" t="n"/>
      <c r="U290" s="15" t="n"/>
      <c r="V290" s="15" t="n"/>
      <c r="W290" s="16">
        <f>IF(C290="","",IF(AND(J290&lt;&gt;"",N(J290)&gt;15),"Passa de 15 dias: encaminhar ao INSS. ","")&amp;IF(AND(P290&lt;&gt;"",H290&lt;&gt;""),IF(COUNTIFS($P$5:$P$304,P290,$H$5:$H$304,"&gt;="&amp;(H290-90),$H$5:$H$304,"&lt;="&amp;H290)&gt;=3,"3º atestado ou mais da mesma unidade em 90 dias. ",""),"")&amp;IF(AND(C290&lt;&gt;"",H290&lt;&gt;""),IF(AND(COUNTIFS($C$5:$C$304,C290,$H$5:$H$304,"&gt;="&amp;(H290-365),$H$5:$H$304,"&lt;="&amp;H290)&gt;=3,(COUNTIFS($C$5:$C$304,C290,$K$5:$K$304,"segunda",$H$5:$H$304,"&gt;="&amp;(H290-365),$H$5:$H$304,"&lt;="&amp;H290)+COUNTIFS($C$5:$C$304,C290,$K$5:$K$304,"sexta",$H$5:$H$304,"&gt;="&amp;(H290-365),$H$5:$H$304,"&lt;="&amp;H290))/COUNTIFS($C$5:$C$304,C290,$H$5:$H$304,"&gt;="&amp;(H290-365),$H$5:$H$304,"&lt;="&amp;H290)&gt;=0.6),"Colaborador com 60% ou mais dos atestados na segunda ou sexta (12 meses). ",""),"")&amp;IF(AND(C290&lt;&gt;"",R290="Não"),"Registro ainda não conferido no conselho. ",""))</f>
        <v/>
      </c>
      <c r="X290" s="19" t="n"/>
    </row>
    <row r="291">
      <c r="A291" s="12">
        <f>IF(C291="","",ROW()-4)</f>
        <v/>
      </c>
      <c r="B291" s="18" t="n"/>
      <c r="C291" s="15" t="n"/>
      <c r="D291" s="15" t="n"/>
      <c r="E291" s="15" t="n"/>
      <c r="F291" s="15" t="n"/>
      <c r="G291" s="15" t="n"/>
      <c r="H291" s="18" t="n"/>
      <c r="I291" s="18" t="n"/>
      <c r="J291" s="12">
        <f>IF(OR(H291="",I291=""),"",I291-H291+1)</f>
        <v/>
      </c>
      <c r="K291" s="12">
        <f>IF(H291="","",CHOOSE(WEEKDAY(H291),"domingo","segunda","terça","quarta","quinta","sexta","sábado"))</f>
        <v/>
      </c>
      <c r="L291" s="15" t="n"/>
      <c r="M291" s="15" t="n"/>
      <c r="N291" s="15" t="n"/>
      <c r="O291" s="15" t="n"/>
      <c r="P291" s="15" t="n"/>
      <c r="Q291" s="15" t="n"/>
      <c r="R291" s="15" t="n"/>
      <c r="S291" s="15" t="n"/>
      <c r="T291" s="15" t="n"/>
      <c r="U291" s="15" t="n"/>
      <c r="V291" s="15" t="n"/>
      <c r="W291" s="16">
        <f>IF(C291="","",IF(AND(J291&lt;&gt;"",N(J291)&gt;15),"Passa de 15 dias: encaminhar ao INSS. ","")&amp;IF(AND(P291&lt;&gt;"",H291&lt;&gt;""),IF(COUNTIFS($P$5:$P$304,P291,$H$5:$H$304,"&gt;="&amp;(H291-90),$H$5:$H$304,"&lt;="&amp;H291)&gt;=3,"3º atestado ou mais da mesma unidade em 90 dias. ",""),"")&amp;IF(AND(C291&lt;&gt;"",H291&lt;&gt;""),IF(AND(COUNTIFS($C$5:$C$304,C291,$H$5:$H$304,"&gt;="&amp;(H291-365),$H$5:$H$304,"&lt;="&amp;H291)&gt;=3,(COUNTIFS($C$5:$C$304,C291,$K$5:$K$304,"segunda",$H$5:$H$304,"&gt;="&amp;(H291-365),$H$5:$H$304,"&lt;="&amp;H291)+COUNTIFS($C$5:$C$304,C291,$K$5:$K$304,"sexta",$H$5:$H$304,"&gt;="&amp;(H291-365),$H$5:$H$304,"&lt;="&amp;H291))/COUNTIFS($C$5:$C$304,C291,$H$5:$H$304,"&gt;="&amp;(H291-365),$H$5:$H$304,"&lt;="&amp;H291)&gt;=0.6),"Colaborador com 60% ou mais dos atestados na segunda ou sexta (12 meses). ",""),"")&amp;IF(AND(C291&lt;&gt;"",R291="Não"),"Registro ainda não conferido no conselho. ",""))</f>
        <v/>
      </c>
      <c r="X291" s="19" t="n"/>
    </row>
    <row r="292">
      <c r="A292" s="12">
        <f>IF(C292="","",ROW()-4)</f>
        <v/>
      </c>
      <c r="B292" s="18" t="n"/>
      <c r="C292" s="15" t="n"/>
      <c r="D292" s="15" t="n"/>
      <c r="E292" s="15" t="n"/>
      <c r="F292" s="15" t="n"/>
      <c r="G292" s="15" t="n"/>
      <c r="H292" s="18" t="n"/>
      <c r="I292" s="18" t="n"/>
      <c r="J292" s="12">
        <f>IF(OR(H292="",I292=""),"",I292-H292+1)</f>
        <v/>
      </c>
      <c r="K292" s="12">
        <f>IF(H292="","",CHOOSE(WEEKDAY(H292),"domingo","segunda","terça","quarta","quinta","sexta","sábado"))</f>
        <v/>
      </c>
      <c r="L292" s="15" t="n"/>
      <c r="M292" s="15" t="n"/>
      <c r="N292" s="15" t="n"/>
      <c r="O292" s="15" t="n"/>
      <c r="P292" s="15" t="n"/>
      <c r="Q292" s="15" t="n"/>
      <c r="R292" s="15" t="n"/>
      <c r="S292" s="15" t="n"/>
      <c r="T292" s="15" t="n"/>
      <c r="U292" s="15" t="n"/>
      <c r="V292" s="15" t="n"/>
      <c r="W292" s="16">
        <f>IF(C292="","",IF(AND(J292&lt;&gt;"",N(J292)&gt;15),"Passa de 15 dias: encaminhar ao INSS. ","")&amp;IF(AND(P292&lt;&gt;"",H292&lt;&gt;""),IF(COUNTIFS($P$5:$P$304,P292,$H$5:$H$304,"&gt;="&amp;(H292-90),$H$5:$H$304,"&lt;="&amp;H292)&gt;=3,"3º atestado ou mais da mesma unidade em 90 dias. ",""),"")&amp;IF(AND(C292&lt;&gt;"",H292&lt;&gt;""),IF(AND(COUNTIFS($C$5:$C$304,C292,$H$5:$H$304,"&gt;="&amp;(H292-365),$H$5:$H$304,"&lt;="&amp;H292)&gt;=3,(COUNTIFS($C$5:$C$304,C292,$K$5:$K$304,"segunda",$H$5:$H$304,"&gt;="&amp;(H292-365),$H$5:$H$304,"&lt;="&amp;H292)+COUNTIFS($C$5:$C$304,C292,$K$5:$K$304,"sexta",$H$5:$H$304,"&gt;="&amp;(H292-365),$H$5:$H$304,"&lt;="&amp;H292))/COUNTIFS($C$5:$C$304,C292,$H$5:$H$304,"&gt;="&amp;(H292-365),$H$5:$H$304,"&lt;="&amp;H292)&gt;=0.6),"Colaborador com 60% ou mais dos atestados na segunda ou sexta (12 meses). ",""),"")&amp;IF(AND(C292&lt;&gt;"",R292="Não"),"Registro ainda não conferido no conselho. ",""))</f>
        <v/>
      </c>
      <c r="X292" s="19" t="n"/>
    </row>
    <row r="293">
      <c r="A293" s="12">
        <f>IF(C293="","",ROW()-4)</f>
        <v/>
      </c>
      <c r="B293" s="18" t="n"/>
      <c r="C293" s="15" t="n"/>
      <c r="D293" s="15" t="n"/>
      <c r="E293" s="15" t="n"/>
      <c r="F293" s="15" t="n"/>
      <c r="G293" s="15" t="n"/>
      <c r="H293" s="18" t="n"/>
      <c r="I293" s="18" t="n"/>
      <c r="J293" s="12">
        <f>IF(OR(H293="",I293=""),"",I293-H293+1)</f>
        <v/>
      </c>
      <c r="K293" s="12">
        <f>IF(H293="","",CHOOSE(WEEKDAY(H293),"domingo","segunda","terça","quarta","quinta","sexta","sábado"))</f>
        <v/>
      </c>
      <c r="L293" s="15" t="n"/>
      <c r="M293" s="15" t="n"/>
      <c r="N293" s="15" t="n"/>
      <c r="O293" s="15" t="n"/>
      <c r="P293" s="15" t="n"/>
      <c r="Q293" s="15" t="n"/>
      <c r="R293" s="15" t="n"/>
      <c r="S293" s="15" t="n"/>
      <c r="T293" s="15" t="n"/>
      <c r="U293" s="15" t="n"/>
      <c r="V293" s="15" t="n"/>
      <c r="W293" s="16">
        <f>IF(C293="","",IF(AND(J293&lt;&gt;"",N(J293)&gt;15),"Passa de 15 dias: encaminhar ao INSS. ","")&amp;IF(AND(P293&lt;&gt;"",H293&lt;&gt;""),IF(COUNTIFS($P$5:$P$304,P293,$H$5:$H$304,"&gt;="&amp;(H293-90),$H$5:$H$304,"&lt;="&amp;H293)&gt;=3,"3º atestado ou mais da mesma unidade em 90 dias. ",""),"")&amp;IF(AND(C293&lt;&gt;"",H293&lt;&gt;""),IF(AND(COUNTIFS($C$5:$C$304,C293,$H$5:$H$304,"&gt;="&amp;(H293-365),$H$5:$H$304,"&lt;="&amp;H293)&gt;=3,(COUNTIFS($C$5:$C$304,C293,$K$5:$K$304,"segunda",$H$5:$H$304,"&gt;="&amp;(H293-365),$H$5:$H$304,"&lt;="&amp;H293)+COUNTIFS($C$5:$C$304,C293,$K$5:$K$304,"sexta",$H$5:$H$304,"&gt;="&amp;(H293-365),$H$5:$H$304,"&lt;="&amp;H293))/COUNTIFS($C$5:$C$304,C293,$H$5:$H$304,"&gt;="&amp;(H293-365),$H$5:$H$304,"&lt;="&amp;H293)&gt;=0.6),"Colaborador com 60% ou mais dos atestados na segunda ou sexta (12 meses). ",""),"")&amp;IF(AND(C293&lt;&gt;"",R293="Não"),"Registro ainda não conferido no conselho. ",""))</f>
        <v/>
      </c>
      <c r="X293" s="19" t="n"/>
    </row>
    <row r="294">
      <c r="A294" s="12">
        <f>IF(C294="","",ROW()-4)</f>
        <v/>
      </c>
      <c r="B294" s="18" t="n"/>
      <c r="C294" s="15" t="n"/>
      <c r="D294" s="15" t="n"/>
      <c r="E294" s="15" t="n"/>
      <c r="F294" s="15" t="n"/>
      <c r="G294" s="15" t="n"/>
      <c r="H294" s="18" t="n"/>
      <c r="I294" s="18" t="n"/>
      <c r="J294" s="12">
        <f>IF(OR(H294="",I294=""),"",I294-H294+1)</f>
        <v/>
      </c>
      <c r="K294" s="12">
        <f>IF(H294="","",CHOOSE(WEEKDAY(H294),"domingo","segunda","terça","quarta","quinta","sexta","sábado"))</f>
        <v/>
      </c>
      <c r="L294" s="15" t="n"/>
      <c r="M294" s="15" t="n"/>
      <c r="N294" s="15" t="n"/>
      <c r="O294" s="15" t="n"/>
      <c r="P294" s="15" t="n"/>
      <c r="Q294" s="15" t="n"/>
      <c r="R294" s="15" t="n"/>
      <c r="S294" s="15" t="n"/>
      <c r="T294" s="15" t="n"/>
      <c r="U294" s="15" t="n"/>
      <c r="V294" s="15" t="n"/>
      <c r="W294" s="16">
        <f>IF(C294="","",IF(AND(J294&lt;&gt;"",N(J294)&gt;15),"Passa de 15 dias: encaminhar ao INSS. ","")&amp;IF(AND(P294&lt;&gt;"",H294&lt;&gt;""),IF(COUNTIFS($P$5:$P$304,P294,$H$5:$H$304,"&gt;="&amp;(H294-90),$H$5:$H$304,"&lt;="&amp;H294)&gt;=3,"3º atestado ou mais da mesma unidade em 90 dias. ",""),"")&amp;IF(AND(C294&lt;&gt;"",H294&lt;&gt;""),IF(AND(COUNTIFS($C$5:$C$304,C294,$H$5:$H$304,"&gt;="&amp;(H294-365),$H$5:$H$304,"&lt;="&amp;H294)&gt;=3,(COUNTIFS($C$5:$C$304,C294,$K$5:$K$304,"segunda",$H$5:$H$304,"&gt;="&amp;(H294-365),$H$5:$H$304,"&lt;="&amp;H294)+COUNTIFS($C$5:$C$304,C294,$K$5:$K$304,"sexta",$H$5:$H$304,"&gt;="&amp;(H294-365),$H$5:$H$304,"&lt;="&amp;H294))/COUNTIFS($C$5:$C$304,C294,$H$5:$H$304,"&gt;="&amp;(H294-365),$H$5:$H$304,"&lt;="&amp;H294)&gt;=0.6),"Colaborador com 60% ou mais dos atestados na segunda ou sexta (12 meses). ",""),"")&amp;IF(AND(C294&lt;&gt;"",R294="Não"),"Registro ainda não conferido no conselho. ",""))</f>
        <v/>
      </c>
      <c r="X294" s="19" t="n"/>
    </row>
    <row r="295">
      <c r="A295" s="12">
        <f>IF(C295="","",ROW()-4)</f>
        <v/>
      </c>
      <c r="B295" s="18" t="n"/>
      <c r="C295" s="15" t="n"/>
      <c r="D295" s="15" t="n"/>
      <c r="E295" s="15" t="n"/>
      <c r="F295" s="15" t="n"/>
      <c r="G295" s="15" t="n"/>
      <c r="H295" s="18" t="n"/>
      <c r="I295" s="18" t="n"/>
      <c r="J295" s="12">
        <f>IF(OR(H295="",I295=""),"",I295-H295+1)</f>
        <v/>
      </c>
      <c r="K295" s="12">
        <f>IF(H295="","",CHOOSE(WEEKDAY(H295),"domingo","segunda","terça","quarta","quinta","sexta","sábado"))</f>
        <v/>
      </c>
      <c r="L295" s="15" t="n"/>
      <c r="M295" s="15" t="n"/>
      <c r="N295" s="15" t="n"/>
      <c r="O295" s="15" t="n"/>
      <c r="P295" s="15" t="n"/>
      <c r="Q295" s="15" t="n"/>
      <c r="R295" s="15" t="n"/>
      <c r="S295" s="15" t="n"/>
      <c r="T295" s="15" t="n"/>
      <c r="U295" s="15" t="n"/>
      <c r="V295" s="15" t="n"/>
      <c r="W295" s="16">
        <f>IF(C295="","",IF(AND(J295&lt;&gt;"",N(J295)&gt;15),"Passa de 15 dias: encaminhar ao INSS. ","")&amp;IF(AND(P295&lt;&gt;"",H295&lt;&gt;""),IF(COUNTIFS($P$5:$P$304,P295,$H$5:$H$304,"&gt;="&amp;(H295-90),$H$5:$H$304,"&lt;="&amp;H295)&gt;=3,"3º atestado ou mais da mesma unidade em 90 dias. ",""),"")&amp;IF(AND(C295&lt;&gt;"",H295&lt;&gt;""),IF(AND(COUNTIFS($C$5:$C$304,C295,$H$5:$H$304,"&gt;="&amp;(H295-365),$H$5:$H$304,"&lt;="&amp;H295)&gt;=3,(COUNTIFS($C$5:$C$304,C295,$K$5:$K$304,"segunda",$H$5:$H$304,"&gt;="&amp;(H295-365),$H$5:$H$304,"&lt;="&amp;H295)+COUNTIFS($C$5:$C$304,C295,$K$5:$K$304,"sexta",$H$5:$H$304,"&gt;="&amp;(H295-365),$H$5:$H$304,"&lt;="&amp;H295))/COUNTIFS($C$5:$C$304,C295,$H$5:$H$304,"&gt;="&amp;(H295-365),$H$5:$H$304,"&lt;="&amp;H295)&gt;=0.6),"Colaborador com 60% ou mais dos atestados na segunda ou sexta (12 meses). ",""),"")&amp;IF(AND(C295&lt;&gt;"",R295="Não"),"Registro ainda não conferido no conselho. ",""))</f>
        <v/>
      </c>
      <c r="X295" s="19" t="n"/>
    </row>
    <row r="296">
      <c r="A296" s="12">
        <f>IF(C296="","",ROW()-4)</f>
        <v/>
      </c>
      <c r="B296" s="18" t="n"/>
      <c r="C296" s="15" t="n"/>
      <c r="D296" s="15" t="n"/>
      <c r="E296" s="15" t="n"/>
      <c r="F296" s="15" t="n"/>
      <c r="G296" s="15" t="n"/>
      <c r="H296" s="18" t="n"/>
      <c r="I296" s="18" t="n"/>
      <c r="J296" s="12">
        <f>IF(OR(H296="",I296=""),"",I296-H296+1)</f>
        <v/>
      </c>
      <c r="K296" s="12">
        <f>IF(H296="","",CHOOSE(WEEKDAY(H296),"domingo","segunda","terça","quarta","quinta","sexta","sábado"))</f>
        <v/>
      </c>
      <c r="L296" s="15" t="n"/>
      <c r="M296" s="15" t="n"/>
      <c r="N296" s="15" t="n"/>
      <c r="O296" s="15" t="n"/>
      <c r="P296" s="15" t="n"/>
      <c r="Q296" s="15" t="n"/>
      <c r="R296" s="15" t="n"/>
      <c r="S296" s="15" t="n"/>
      <c r="T296" s="15" t="n"/>
      <c r="U296" s="15" t="n"/>
      <c r="V296" s="15" t="n"/>
      <c r="W296" s="16">
        <f>IF(C296="","",IF(AND(J296&lt;&gt;"",N(J296)&gt;15),"Passa de 15 dias: encaminhar ao INSS. ","")&amp;IF(AND(P296&lt;&gt;"",H296&lt;&gt;""),IF(COUNTIFS($P$5:$P$304,P296,$H$5:$H$304,"&gt;="&amp;(H296-90),$H$5:$H$304,"&lt;="&amp;H296)&gt;=3,"3º atestado ou mais da mesma unidade em 90 dias. ",""),"")&amp;IF(AND(C296&lt;&gt;"",H296&lt;&gt;""),IF(AND(COUNTIFS($C$5:$C$304,C296,$H$5:$H$304,"&gt;="&amp;(H296-365),$H$5:$H$304,"&lt;="&amp;H296)&gt;=3,(COUNTIFS($C$5:$C$304,C296,$K$5:$K$304,"segunda",$H$5:$H$304,"&gt;="&amp;(H296-365),$H$5:$H$304,"&lt;="&amp;H296)+COUNTIFS($C$5:$C$304,C296,$K$5:$K$304,"sexta",$H$5:$H$304,"&gt;="&amp;(H296-365),$H$5:$H$304,"&lt;="&amp;H296))/COUNTIFS($C$5:$C$304,C296,$H$5:$H$304,"&gt;="&amp;(H296-365),$H$5:$H$304,"&lt;="&amp;H296)&gt;=0.6),"Colaborador com 60% ou mais dos atestados na segunda ou sexta (12 meses). ",""),"")&amp;IF(AND(C296&lt;&gt;"",R296="Não"),"Registro ainda não conferido no conselho. ",""))</f>
        <v/>
      </c>
      <c r="X296" s="19" t="n"/>
    </row>
    <row r="297">
      <c r="A297" s="12">
        <f>IF(C297="","",ROW()-4)</f>
        <v/>
      </c>
      <c r="B297" s="18" t="n"/>
      <c r="C297" s="15" t="n"/>
      <c r="D297" s="15" t="n"/>
      <c r="E297" s="15" t="n"/>
      <c r="F297" s="15" t="n"/>
      <c r="G297" s="15" t="n"/>
      <c r="H297" s="18" t="n"/>
      <c r="I297" s="18" t="n"/>
      <c r="J297" s="12">
        <f>IF(OR(H297="",I297=""),"",I297-H297+1)</f>
        <v/>
      </c>
      <c r="K297" s="12">
        <f>IF(H297="","",CHOOSE(WEEKDAY(H297),"domingo","segunda","terça","quarta","quinta","sexta","sábado"))</f>
        <v/>
      </c>
      <c r="L297" s="15" t="n"/>
      <c r="M297" s="15" t="n"/>
      <c r="N297" s="15" t="n"/>
      <c r="O297" s="15" t="n"/>
      <c r="P297" s="15" t="n"/>
      <c r="Q297" s="15" t="n"/>
      <c r="R297" s="15" t="n"/>
      <c r="S297" s="15" t="n"/>
      <c r="T297" s="15" t="n"/>
      <c r="U297" s="15" t="n"/>
      <c r="V297" s="15" t="n"/>
      <c r="W297" s="16">
        <f>IF(C297="","",IF(AND(J297&lt;&gt;"",N(J297)&gt;15),"Passa de 15 dias: encaminhar ao INSS. ","")&amp;IF(AND(P297&lt;&gt;"",H297&lt;&gt;""),IF(COUNTIFS($P$5:$P$304,P297,$H$5:$H$304,"&gt;="&amp;(H297-90),$H$5:$H$304,"&lt;="&amp;H297)&gt;=3,"3º atestado ou mais da mesma unidade em 90 dias. ",""),"")&amp;IF(AND(C297&lt;&gt;"",H297&lt;&gt;""),IF(AND(COUNTIFS($C$5:$C$304,C297,$H$5:$H$304,"&gt;="&amp;(H297-365),$H$5:$H$304,"&lt;="&amp;H297)&gt;=3,(COUNTIFS($C$5:$C$304,C297,$K$5:$K$304,"segunda",$H$5:$H$304,"&gt;="&amp;(H297-365),$H$5:$H$304,"&lt;="&amp;H297)+COUNTIFS($C$5:$C$304,C297,$K$5:$K$304,"sexta",$H$5:$H$304,"&gt;="&amp;(H297-365),$H$5:$H$304,"&lt;="&amp;H297))/COUNTIFS($C$5:$C$304,C297,$H$5:$H$304,"&gt;="&amp;(H297-365),$H$5:$H$304,"&lt;="&amp;H297)&gt;=0.6),"Colaborador com 60% ou mais dos atestados na segunda ou sexta (12 meses). ",""),"")&amp;IF(AND(C297&lt;&gt;"",R297="Não"),"Registro ainda não conferido no conselho. ",""))</f>
        <v/>
      </c>
      <c r="X297" s="19" t="n"/>
    </row>
    <row r="298">
      <c r="A298" s="12">
        <f>IF(C298="","",ROW()-4)</f>
        <v/>
      </c>
      <c r="B298" s="18" t="n"/>
      <c r="C298" s="15" t="n"/>
      <c r="D298" s="15" t="n"/>
      <c r="E298" s="15" t="n"/>
      <c r="F298" s="15" t="n"/>
      <c r="G298" s="15" t="n"/>
      <c r="H298" s="18" t="n"/>
      <c r="I298" s="18" t="n"/>
      <c r="J298" s="12">
        <f>IF(OR(H298="",I298=""),"",I298-H298+1)</f>
        <v/>
      </c>
      <c r="K298" s="12">
        <f>IF(H298="","",CHOOSE(WEEKDAY(H298),"domingo","segunda","terça","quarta","quinta","sexta","sábado"))</f>
        <v/>
      </c>
      <c r="L298" s="15" t="n"/>
      <c r="M298" s="15" t="n"/>
      <c r="N298" s="15" t="n"/>
      <c r="O298" s="15" t="n"/>
      <c r="P298" s="15" t="n"/>
      <c r="Q298" s="15" t="n"/>
      <c r="R298" s="15" t="n"/>
      <c r="S298" s="15" t="n"/>
      <c r="T298" s="15" t="n"/>
      <c r="U298" s="15" t="n"/>
      <c r="V298" s="15" t="n"/>
      <c r="W298" s="16">
        <f>IF(C298="","",IF(AND(J298&lt;&gt;"",N(J298)&gt;15),"Passa de 15 dias: encaminhar ao INSS. ","")&amp;IF(AND(P298&lt;&gt;"",H298&lt;&gt;""),IF(COUNTIFS($P$5:$P$304,P298,$H$5:$H$304,"&gt;="&amp;(H298-90),$H$5:$H$304,"&lt;="&amp;H298)&gt;=3,"3º atestado ou mais da mesma unidade em 90 dias. ",""),"")&amp;IF(AND(C298&lt;&gt;"",H298&lt;&gt;""),IF(AND(COUNTIFS($C$5:$C$304,C298,$H$5:$H$304,"&gt;="&amp;(H298-365),$H$5:$H$304,"&lt;="&amp;H298)&gt;=3,(COUNTIFS($C$5:$C$304,C298,$K$5:$K$304,"segunda",$H$5:$H$304,"&gt;="&amp;(H298-365),$H$5:$H$304,"&lt;="&amp;H298)+COUNTIFS($C$5:$C$304,C298,$K$5:$K$304,"sexta",$H$5:$H$304,"&gt;="&amp;(H298-365),$H$5:$H$304,"&lt;="&amp;H298))/COUNTIFS($C$5:$C$304,C298,$H$5:$H$304,"&gt;="&amp;(H298-365),$H$5:$H$304,"&lt;="&amp;H298)&gt;=0.6),"Colaborador com 60% ou mais dos atestados na segunda ou sexta (12 meses). ",""),"")&amp;IF(AND(C298&lt;&gt;"",R298="Não"),"Registro ainda não conferido no conselho. ",""))</f>
        <v/>
      </c>
      <c r="X298" s="19" t="n"/>
    </row>
    <row r="299">
      <c r="A299" s="12">
        <f>IF(C299="","",ROW()-4)</f>
        <v/>
      </c>
      <c r="B299" s="18" t="n"/>
      <c r="C299" s="15" t="n"/>
      <c r="D299" s="15" t="n"/>
      <c r="E299" s="15" t="n"/>
      <c r="F299" s="15" t="n"/>
      <c r="G299" s="15" t="n"/>
      <c r="H299" s="18" t="n"/>
      <c r="I299" s="18" t="n"/>
      <c r="J299" s="12">
        <f>IF(OR(H299="",I299=""),"",I299-H299+1)</f>
        <v/>
      </c>
      <c r="K299" s="12">
        <f>IF(H299="","",CHOOSE(WEEKDAY(H299),"domingo","segunda","terça","quarta","quinta","sexta","sábado"))</f>
        <v/>
      </c>
      <c r="L299" s="15" t="n"/>
      <c r="M299" s="15" t="n"/>
      <c r="N299" s="15" t="n"/>
      <c r="O299" s="15" t="n"/>
      <c r="P299" s="15" t="n"/>
      <c r="Q299" s="15" t="n"/>
      <c r="R299" s="15" t="n"/>
      <c r="S299" s="15" t="n"/>
      <c r="T299" s="15" t="n"/>
      <c r="U299" s="15" t="n"/>
      <c r="V299" s="15" t="n"/>
      <c r="W299" s="16">
        <f>IF(C299="","",IF(AND(J299&lt;&gt;"",N(J299)&gt;15),"Passa de 15 dias: encaminhar ao INSS. ","")&amp;IF(AND(P299&lt;&gt;"",H299&lt;&gt;""),IF(COUNTIFS($P$5:$P$304,P299,$H$5:$H$304,"&gt;="&amp;(H299-90),$H$5:$H$304,"&lt;="&amp;H299)&gt;=3,"3º atestado ou mais da mesma unidade em 90 dias. ",""),"")&amp;IF(AND(C299&lt;&gt;"",H299&lt;&gt;""),IF(AND(COUNTIFS($C$5:$C$304,C299,$H$5:$H$304,"&gt;="&amp;(H299-365),$H$5:$H$304,"&lt;="&amp;H299)&gt;=3,(COUNTIFS($C$5:$C$304,C299,$K$5:$K$304,"segunda",$H$5:$H$304,"&gt;="&amp;(H299-365),$H$5:$H$304,"&lt;="&amp;H299)+COUNTIFS($C$5:$C$304,C299,$K$5:$K$304,"sexta",$H$5:$H$304,"&gt;="&amp;(H299-365),$H$5:$H$304,"&lt;="&amp;H299))/COUNTIFS($C$5:$C$304,C299,$H$5:$H$304,"&gt;="&amp;(H299-365),$H$5:$H$304,"&lt;="&amp;H299)&gt;=0.6),"Colaborador com 60% ou mais dos atestados na segunda ou sexta (12 meses). ",""),"")&amp;IF(AND(C299&lt;&gt;"",R299="Não"),"Registro ainda não conferido no conselho. ",""))</f>
        <v/>
      </c>
      <c r="X299" s="19" t="n"/>
    </row>
    <row r="300">
      <c r="A300" s="12">
        <f>IF(C300="","",ROW()-4)</f>
        <v/>
      </c>
      <c r="B300" s="18" t="n"/>
      <c r="C300" s="15" t="n"/>
      <c r="D300" s="15" t="n"/>
      <c r="E300" s="15" t="n"/>
      <c r="F300" s="15" t="n"/>
      <c r="G300" s="15" t="n"/>
      <c r="H300" s="18" t="n"/>
      <c r="I300" s="18" t="n"/>
      <c r="J300" s="12">
        <f>IF(OR(H300="",I300=""),"",I300-H300+1)</f>
        <v/>
      </c>
      <c r="K300" s="12">
        <f>IF(H300="","",CHOOSE(WEEKDAY(H300),"domingo","segunda","terça","quarta","quinta","sexta","sábado"))</f>
        <v/>
      </c>
      <c r="L300" s="15" t="n"/>
      <c r="M300" s="15" t="n"/>
      <c r="N300" s="15" t="n"/>
      <c r="O300" s="15" t="n"/>
      <c r="P300" s="15" t="n"/>
      <c r="Q300" s="15" t="n"/>
      <c r="R300" s="15" t="n"/>
      <c r="S300" s="15" t="n"/>
      <c r="T300" s="15" t="n"/>
      <c r="U300" s="15" t="n"/>
      <c r="V300" s="15" t="n"/>
      <c r="W300" s="16">
        <f>IF(C300="","",IF(AND(J300&lt;&gt;"",N(J300)&gt;15),"Passa de 15 dias: encaminhar ao INSS. ","")&amp;IF(AND(P300&lt;&gt;"",H300&lt;&gt;""),IF(COUNTIFS($P$5:$P$304,P300,$H$5:$H$304,"&gt;="&amp;(H300-90),$H$5:$H$304,"&lt;="&amp;H300)&gt;=3,"3º atestado ou mais da mesma unidade em 90 dias. ",""),"")&amp;IF(AND(C300&lt;&gt;"",H300&lt;&gt;""),IF(AND(COUNTIFS($C$5:$C$304,C300,$H$5:$H$304,"&gt;="&amp;(H300-365),$H$5:$H$304,"&lt;="&amp;H300)&gt;=3,(COUNTIFS($C$5:$C$304,C300,$K$5:$K$304,"segunda",$H$5:$H$304,"&gt;="&amp;(H300-365),$H$5:$H$304,"&lt;="&amp;H300)+COUNTIFS($C$5:$C$304,C300,$K$5:$K$304,"sexta",$H$5:$H$304,"&gt;="&amp;(H300-365),$H$5:$H$304,"&lt;="&amp;H300))/COUNTIFS($C$5:$C$304,C300,$H$5:$H$304,"&gt;="&amp;(H300-365),$H$5:$H$304,"&lt;="&amp;H300)&gt;=0.6),"Colaborador com 60% ou mais dos atestados na segunda ou sexta (12 meses). ",""),"")&amp;IF(AND(C300&lt;&gt;"",R300="Não"),"Registro ainda não conferido no conselho. ",""))</f>
        <v/>
      </c>
      <c r="X300" s="19" t="n"/>
    </row>
    <row r="301">
      <c r="A301" s="12">
        <f>IF(C301="","",ROW()-4)</f>
        <v/>
      </c>
      <c r="B301" s="18" t="n"/>
      <c r="C301" s="15" t="n"/>
      <c r="D301" s="15" t="n"/>
      <c r="E301" s="15" t="n"/>
      <c r="F301" s="15" t="n"/>
      <c r="G301" s="15" t="n"/>
      <c r="H301" s="18" t="n"/>
      <c r="I301" s="18" t="n"/>
      <c r="J301" s="12">
        <f>IF(OR(H301="",I301=""),"",I301-H301+1)</f>
        <v/>
      </c>
      <c r="K301" s="12">
        <f>IF(H301="","",CHOOSE(WEEKDAY(H301),"domingo","segunda","terça","quarta","quinta","sexta","sábado"))</f>
        <v/>
      </c>
      <c r="L301" s="15" t="n"/>
      <c r="M301" s="15" t="n"/>
      <c r="N301" s="15" t="n"/>
      <c r="O301" s="15" t="n"/>
      <c r="P301" s="15" t="n"/>
      <c r="Q301" s="15" t="n"/>
      <c r="R301" s="15" t="n"/>
      <c r="S301" s="15" t="n"/>
      <c r="T301" s="15" t="n"/>
      <c r="U301" s="15" t="n"/>
      <c r="V301" s="15" t="n"/>
      <c r="W301" s="16">
        <f>IF(C301="","",IF(AND(J301&lt;&gt;"",N(J301)&gt;15),"Passa de 15 dias: encaminhar ao INSS. ","")&amp;IF(AND(P301&lt;&gt;"",H301&lt;&gt;""),IF(COUNTIFS($P$5:$P$304,P301,$H$5:$H$304,"&gt;="&amp;(H301-90),$H$5:$H$304,"&lt;="&amp;H301)&gt;=3,"3º atestado ou mais da mesma unidade em 90 dias. ",""),"")&amp;IF(AND(C301&lt;&gt;"",H301&lt;&gt;""),IF(AND(COUNTIFS($C$5:$C$304,C301,$H$5:$H$304,"&gt;="&amp;(H301-365),$H$5:$H$304,"&lt;="&amp;H301)&gt;=3,(COUNTIFS($C$5:$C$304,C301,$K$5:$K$304,"segunda",$H$5:$H$304,"&gt;="&amp;(H301-365),$H$5:$H$304,"&lt;="&amp;H301)+COUNTIFS($C$5:$C$304,C301,$K$5:$K$304,"sexta",$H$5:$H$304,"&gt;="&amp;(H301-365),$H$5:$H$304,"&lt;="&amp;H301))/COUNTIFS($C$5:$C$304,C301,$H$5:$H$304,"&gt;="&amp;(H301-365),$H$5:$H$304,"&lt;="&amp;H301)&gt;=0.6),"Colaborador com 60% ou mais dos atestados na segunda ou sexta (12 meses). ",""),"")&amp;IF(AND(C301&lt;&gt;"",R301="Não"),"Registro ainda não conferido no conselho. ",""))</f>
        <v/>
      </c>
      <c r="X301" s="19" t="n"/>
    </row>
    <row r="302">
      <c r="A302" s="12">
        <f>IF(C302="","",ROW()-4)</f>
        <v/>
      </c>
      <c r="B302" s="18" t="n"/>
      <c r="C302" s="15" t="n"/>
      <c r="D302" s="15" t="n"/>
      <c r="E302" s="15" t="n"/>
      <c r="F302" s="15" t="n"/>
      <c r="G302" s="15" t="n"/>
      <c r="H302" s="18" t="n"/>
      <c r="I302" s="18" t="n"/>
      <c r="J302" s="12">
        <f>IF(OR(H302="",I302=""),"",I302-H302+1)</f>
        <v/>
      </c>
      <c r="K302" s="12">
        <f>IF(H302="","",CHOOSE(WEEKDAY(H302),"domingo","segunda","terça","quarta","quinta","sexta","sábado"))</f>
        <v/>
      </c>
      <c r="L302" s="15" t="n"/>
      <c r="M302" s="15" t="n"/>
      <c r="N302" s="15" t="n"/>
      <c r="O302" s="15" t="n"/>
      <c r="P302" s="15" t="n"/>
      <c r="Q302" s="15" t="n"/>
      <c r="R302" s="15" t="n"/>
      <c r="S302" s="15" t="n"/>
      <c r="T302" s="15" t="n"/>
      <c r="U302" s="15" t="n"/>
      <c r="V302" s="15" t="n"/>
      <c r="W302" s="16">
        <f>IF(C302="","",IF(AND(J302&lt;&gt;"",N(J302)&gt;15),"Passa de 15 dias: encaminhar ao INSS. ","")&amp;IF(AND(P302&lt;&gt;"",H302&lt;&gt;""),IF(COUNTIFS($P$5:$P$304,P302,$H$5:$H$304,"&gt;="&amp;(H302-90),$H$5:$H$304,"&lt;="&amp;H302)&gt;=3,"3º atestado ou mais da mesma unidade em 90 dias. ",""),"")&amp;IF(AND(C302&lt;&gt;"",H302&lt;&gt;""),IF(AND(COUNTIFS($C$5:$C$304,C302,$H$5:$H$304,"&gt;="&amp;(H302-365),$H$5:$H$304,"&lt;="&amp;H302)&gt;=3,(COUNTIFS($C$5:$C$304,C302,$K$5:$K$304,"segunda",$H$5:$H$304,"&gt;="&amp;(H302-365),$H$5:$H$304,"&lt;="&amp;H302)+COUNTIFS($C$5:$C$304,C302,$K$5:$K$304,"sexta",$H$5:$H$304,"&gt;="&amp;(H302-365),$H$5:$H$304,"&lt;="&amp;H302))/COUNTIFS($C$5:$C$304,C302,$H$5:$H$304,"&gt;="&amp;(H302-365),$H$5:$H$304,"&lt;="&amp;H302)&gt;=0.6),"Colaborador com 60% ou mais dos atestados na segunda ou sexta (12 meses). ",""),"")&amp;IF(AND(C302&lt;&gt;"",R302="Não"),"Registro ainda não conferido no conselho. ",""))</f>
        <v/>
      </c>
      <c r="X302" s="19" t="n"/>
    </row>
    <row r="303">
      <c r="A303" s="12">
        <f>IF(C303="","",ROW()-4)</f>
        <v/>
      </c>
      <c r="B303" s="18" t="n"/>
      <c r="C303" s="15" t="n"/>
      <c r="D303" s="15" t="n"/>
      <c r="E303" s="15" t="n"/>
      <c r="F303" s="15" t="n"/>
      <c r="G303" s="15" t="n"/>
      <c r="H303" s="18" t="n"/>
      <c r="I303" s="18" t="n"/>
      <c r="J303" s="12">
        <f>IF(OR(H303="",I303=""),"",I303-H303+1)</f>
        <v/>
      </c>
      <c r="K303" s="12">
        <f>IF(H303="","",CHOOSE(WEEKDAY(H303),"domingo","segunda","terça","quarta","quinta","sexta","sábado"))</f>
        <v/>
      </c>
      <c r="L303" s="15" t="n"/>
      <c r="M303" s="15" t="n"/>
      <c r="N303" s="15" t="n"/>
      <c r="O303" s="15" t="n"/>
      <c r="P303" s="15" t="n"/>
      <c r="Q303" s="15" t="n"/>
      <c r="R303" s="15" t="n"/>
      <c r="S303" s="15" t="n"/>
      <c r="T303" s="15" t="n"/>
      <c r="U303" s="15" t="n"/>
      <c r="V303" s="15" t="n"/>
      <c r="W303" s="16">
        <f>IF(C303="","",IF(AND(J303&lt;&gt;"",N(J303)&gt;15),"Passa de 15 dias: encaminhar ao INSS. ","")&amp;IF(AND(P303&lt;&gt;"",H303&lt;&gt;""),IF(COUNTIFS($P$5:$P$304,P303,$H$5:$H$304,"&gt;="&amp;(H303-90),$H$5:$H$304,"&lt;="&amp;H303)&gt;=3,"3º atestado ou mais da mesma unidade em 90 dias. ",""),"")&amp;IF(AND(C303&lt;&gt;"",H303&lt;&gt;""),IF(AND(COUNTIFS($C$5:$C$304,C303,$H$5:$H$304,"&gt;="&amp;(H303-365),$H$5:$H$304,"&lt;="&amp;H303)&gt;=3,(COUNTIFS($C$5:$C$304,C303,$K$5:$K$304,"segunda",$H$5:$H$304,"&gt;="&amp;(H303-365),$H$5:$H$304,"&lt;="&amp;H303)+COUNTIFS($C$5:$C$304,C303,$K$5:$K$304,"sexta",$H$5:$H$304,"&gt;="&amp;(H303-365),$H$5:$H$304,"&lt;="&amp;H303))/COUNTIFS($C$5:$C$304,C303,$H$5:$H$304,"&gt;="&amp;(H303-365),$H$5:$H$304,"&lt;="&amp;H303)&gt;=0.6),"Colaborador com 60% ou mais dos atestados na segunda ou sexta (12 meses). ",""),"")&amp;IF(AND(C303&lt;&gt;"",R303="Não"),"Registro ainda não conferido no conselho. ",""))</f>
        <v/>
      </c>
      <c r="X303" s="19" t="n"/>
    </row>
    <row r="304">
      <c r="A304" s="12">
        <f>IF(C304="","",ROW()-4)</f>
        <v/>
      </c>
      <c r="B304" s="18" t="n"/>
      <c r="C304" s="15" t="n"/>
      <c r="D304" s="15" t="n"/>
      <c r="E304" s="15" t="n"/>
      <c r="F304" s="15" t="n"/>
      <c r="G304" s="15" t="n"/>
      <c r="H304" s="18" t="n"/>
      <c r="I304" s="18" t="n"/>
      <c r="J304" s="12">
        <f>IF(OR(H304="",I304=""),"",I304-H304+1)</f>
        <v/>
      </c>
      <c r="K304" s="12">
        <f>IF(H304="","",CHOOSE(WEEKDAY(H304),"domingo","segunda","terça","quarta","quinta","sexta","sábado"))</f>
        <v/>
      </c>
      <c r="L304" s="15" t="n"/>
      <c r="M304" s="15" t="n"/>
      <c r="N304" s="15" t="n"/>
      <c r="O304" s="15" t="n"/>
      <c r="P304" s="15" t="n"/>
      <c r="Q304" s="15" t="n"/>
      <c r="R304" s="15" t="n"/>
      <c r="S304" s="15" t="n"/>
      <c r="T304" s="15" t="n"/>
      <c r="U304" s="15" t="n"/>
      <c r="V304" s="15" t="n"/>
      <c r="W304" s="16">
        <f>IF(C304="","",IF(AND(J304&lt;&gt;"",N(J304)&gt;15),"Passa de 15 dias: encaminhar ao INSS. ","")&amp;IF(AND(P304&lt;&gt;"",H304&lt;&gt;""),IF(COUNTIFS($P$5:$P$304,P304,$H$5:$H$304,"&gt;="&amp;(H304-90),$H$5:$H$304,"&lt;="&amp;H304)&gt;=3,"3º atestado ou mais da mesma unidade em 90 dias. ",""),"")&amp;IF(AND(C304&lt;&gt;"",H304&lt;&gt;""),IF(AND(COUNTIFS($C$5:$C$304,C304,$H$5:$H$304,"&gt;="&amp;(H304-365),$H$5:$H$304,"&lt;="&amp;H304)&gt;=3,(COUNTIFS($C$5:$C$304,C304,$K$5:$K$304,"segunda",$H$5:$H$304,"&gt;="&amp;(H304-365),$H$5:$H$304,"&lt;="&amp;H304)+COUNTIFS($C$5:$C$304,C304,$K$5:$K$304,"sexta",$H$5:$H$304,"&gt;="&amp;(H304-365),$H$5:$H$304,"&lt;="&amp;H304))/COUNTIFS($C$5:$C$304,C304,$H$5:$H$304,"&gt;="&amp;(H304-365),$H$5:$H$304,"&lt;="&amp;H304)&gt;=0.6),"Colaborador com 60% ou mais dos atestados na segunda ou sexta (12 meses). ",""),"")&amp;IF(AND(C304&lt;&gt;"",R304="Não"),"Registro ainda não conferido no conselho. ",""))</f>
        <v/>
      </c>
      <c r="X304" s="19" t="n"/>
    </row>
  </sheetData>
  <autoFilter ref="A4:X304"/>
  <conditionalFormatting sqref="U5:U304">
    <cfRule type="expression" priority="1" dxfId="0">
      <formula>U5="Suspeito"</formula>
    </cfRule>
    <cfRule type="expression" priority="2" dxfId="1">
      <formula>U5="Pendente"</formula>
    </cfRule>
  </conditionalFormatting>
  <conditionalFormatting sqref="W5:W304">
    <cfRule type="expression" priority="3" dxfId="2">
      <formula>LEN(W5)&gt;0</formula>
    </cfRule>
  </conditionalFormatting>
  <dataValidations count="8">
    <dataValidation sqref="G5:G304" showDropDown="0" showInputMessage="0" showErrorMessage="0" allowBlank="1" errorTitle="Valor fora da lista" error="Escolha um item da lista." type="list">
      <formula1>=Listas!$A$2:$A$5</formula1>
    </dataValidation>
    <dataValidation sqref="M5:M304" showDropDown="0" showInputMessage="0" showErrorMessage="0" allowBlank="1" errorTitle="Valor fora da lista" error="Escolha um item da lista." type="list">
      <formula1>=Listas!$B$2:$B$6</formula1>
    </dataValidation>
    <dataValidation sqref="R5:R304" showDropDown="0" showInputMessage="0" showErrorMessage="0" allowBlank="1" errorTitle="Valor fora da lista" error="Escolha um item da lista." type="list">
      <formula1>=Listas!$C$2:$C$4</formula1>
    </dataValidation>
    <dataValidation sqref="S5:S304" showDropDown="0" showInputMessage="0" showErrorMessage="0" allowBlank="1" errorTitle="Valor fora da lista" error="Escolha um item da lista." type="list">
      <formula1>=Listas!$D$2:$D$4</formula1>
    </dataValidation>
    <dataValidation sqref="T5:T304" showDropDown="0" showInputMessage="0" showErrorMessage="0" allowBlank="1" errorTitle="Valor fora da lista" error="Escolha um item da lista." type="list">
      <formula1>=Listas!$C$2:$C$4</formula1>
    </dataValidation>
    <dataValidation sqref="U5:U304" showDropDown="0" showInputMessage="0" showErrorMessage="0" allowBlank="1" errorTitle="Valor fora da lista" error="Escolha um item da lista." type="list">
      <formula1>=Listas!$E$2:$E$4</formula1>
    </dataValidation>
    <dataValidation sqref="V5:V304" showDropDown="0" showInputMessage="0" showErrorMessage="0" allowBlank="1" errorTitle="Valor fora da lista" error="Escolha um item da lista." type="list">
      <formula1>=Listas!$F$2:$F$3</formula1>
    </dataValidation>
    <dataValidation sqref="B5:B304 H5:H304 I5:I304" showDropDown="0" showInputMessage="0" showErrorMessage="0" allowBlank="1" errorTitle="Data inválida" error="Digite uma data (dd/mm/aaaa)." type="date" operator="greaterThan">
      <formula1>DATE(2000,1,1)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31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3" customWidth="1" min="4" max="4"/>
    <col width="28" customWidth="1" min="5" max="5"/>
    <col width="14" customWidth="1" min="6" max="6"/>
    <col width="14" customWidth="1" min="7" max="7"/>
  </cols>
  <sheetData>
    <row r="1">
      <c r="B1" s="8" t="inlineStr">
        <is>
          <t>Painel de atestados</t>
        </is>
      </c>
    </row>
    <row r="2">
      <c r="B2" s="10" t="inlineStr">
        <is>
          <t>Mude as datas amarelas para ver outro período. Tudo o mais é calculado da aba Atestados.</t>
        </is>
      </c>
    </row>
    <row r="4">
      <c r="B4" t="inlineStr">
        <is>
          <t>Início do período</t>
        </is>
      </c>
      <c r="C4" s="20" t="n">
        <v>46023</v>
      </c>
      <c r="E4" s="21" t="inlineStr">
        <is>
          <t>Atestados por mês</t>
        </is>
      </c>
    </row>
    <row r="5">
      <c r="B5" t="inlineStr">
        <is>
          <t>Fim do período</t>
        </is>
      </c>
      <c r="C5" s="20" t="n">
        <v>46387</v>
      </c>
    </row>
    <row r="6">
      <c r="B6" s="22" t="inlineStr">
        <is>
          <t>Indicador</t>
        </is>
      </c>
      <c r="C6" s="22" t="inlineStr">
        <is>
          <t>Valor</t>
        </is>
      </c>
      <c r="E6" s="22" t="inlineStr">
        <is>
          <t>Mês</t>
        </is>
      </c>
      <c r="F6" s="22" t="inlineStr">
        <is>
          <t>Atestados</t>
        </is>
      </c>
      <c r="G6" s="22" t="inlineStr">
        <is>
          <t>Dias</t>
        </is>
      </c>
    </row>
    <row r="7">
      <c r="B7" s="23" t="inlineStr">
        <is>
          <t>Atestados no período</t>
        </is>
      </c>
      <c r="C7" s="24">
        <f>COUNTIFS(Atestados!$H$5:$H$304,"&gt;="&amp;$C$4,Atestados!$H$5:$H$304,"&lt;="&amp;$C$5)</f>
        <v/>
      </c>
      <c r="E7" s="25">
        <f>DATE(YEAR($C$4),MONTH($C$4)+0,1)</f>
        <v/>
      </c>
      <c r="F7" s="23">
        <f>COUNTIFS(Atestados!$H$5:$H$304,"&gt;="&amp;E7,Atestados!$H$5:$H$304,"&lt;"&amp;DATE(YEAR(E7),MONTH(E7)+1,1))</f>
        <v/>
      </c>
      <c r="G7" s="23">
        <f>SUMIFS(Atestados!$J$5:$J$304,Atestados!$H$5:$H$304,"&gt;="&amp;E7,Atestados!$H$5:$H$304,"&lt;"&amp;DATE(YEAR(E7),MONTH(E7)+1,1))</f>
        <v/>
      </c>
    </row>
    <row r="8">
      <c r="B8" s="23" t="inlineStr">
        <is>
          <t>Dias de afastamento no período</t>
        </is>
      </c>
      <c r="C8" s="24">
        <f>SUMIFS(Atestados!$J$5:$J$304,Atestados!$H$5:$H$304,"&gt;="&amp;$C$4,Atestados!$H$5:$H$304,"&lt;="&amp;$C$5)</f>
        <v/>
      </c>
      <c r="E8" s="25">
        <f>DATE(YEAR($C$4),MONTH($C$4)+1,1)</f>
        <v/>
      </c>
      <c r="F8" s="23">
        <f>COUNTIFS(Atestados!$H$5:$H$304,"&gt;="&amp;E8,Atestados!$H$5:$H$304,"&lt;"&amp;DATE(YEAR(E8),MONTH(E8)+1,1))</f>
        <v/>
      </c>
      <c r="G8" s="23">
        <f>SUMIFS(Atestados!$J$5:$J$304,Atestados!$H$5:$H$304,"&gt;="&amp;E8,Atestados!$H$5:$H$304,"&lt;"&amp;DATE(YEAR(E8),MONTH(E8)+1,1))</f>
        <v/>
      </c>
    </row>
    <row r="9">
      <c r="B9" s="23" t="inlineStr">
        <is>
          <t>Média de dias por atestado</t>
        </is>
      </c>
      <c r="C9" s="26">
        <f>IF(C7=0,0,C8/C7)</f>
        <v/>
      </c>
      <c r="E9" s="25">
        <f>DATE(YEAR($C$4),MONTH($C$4)+2,1)</f>
        <v/>
      </c>
      <c r="F9" s="23">
        <f>COUNTIFS(Atestados!$H$5:$H$304,"&gt;="&amp;E9,Atestados!$H$5:$H$304,"&lt;"&amp;DATE(YEAR(E9),MONTH(E9)+1,1))</f>
        <v/>
      </c>
      <c r="G9" s="23">
        <f>SUMIFS(Atestados!$J$5:$J$304,Atestados!$H$5:$H$304,"&gt;="&amp;E9,Atestados!$H$5:$H$304,"&lt;"&amp;DATE(YEAR(E9),MONTH(E9)+1,1))</f>
        <v/>
      </c>
    </row>
    <row r="10">
      <c r="B10" s="23" t="inlineStr">
        <is>
          <t>Afastamentos acima de 15 dias (INSS)</t>
        </is>
      </c>
      <c r="C10" s="24">
        <f>COUNTIFS(Atestados!$H$5:$H$304,"&gt;="&amp;$C$4,Atestados!$H$5:$H$304,"&lt;="&amp;$C$5,Atestados!$J$5:$J$304,"&gt;15")</f>
        <v/>
      </c>
      <c r="E10" s="25">
        <f>DATE(YEAR($C$4),MONTH($C$4)+3,1)</f>
        <v/>
      </c>
      <c r="F10" s="23">
        <f>COUNTIFS(Atestados!$H$5:$H$304,"&gt;="&amp;E10,Atestados!$H$5:$H$304,"&lt;"&amp;DATE(YEAR(E10),MONTH(E10)+1,1))</f>
        <v/>
      </c>
      <c r="G10" s="23">
        <f>SUMIFS(Atestados!$J$5:$J$304,Atestados!$H$5:$H$304,"&gt;="&amp;E10,Atestados!$H$5:$H$304,"&lt;"&amp;DATE(YEAR(E10),MONTH(E10)+1,1))</f>
        <v/>
      </c>
    </row>
    <row r="11">
      <c r="B11" s="23" t="inlineStr">
        <is>
          <t>Atestados que começam na segunda ou na sexta</t>
        </is>
      </c>
      <c r="C11" s="27">
        <f>IF(C7=0,0,(COUNTIFS(Atestados!$H$5:$H$304,"&gt;="&amp;$C$4,Atestados!$H$5:$H$304,"&lt;="&amp;$C$5,Atestados!$K$5:$K$304,"segunda")+COUNTIFS(Atestados!$H$5:$H$304,"&gt;="&amp;$C$4,Atestados!$H$5:$H$304,"&lt;="&amp;$C$5,Atestados!$K$5:$K$304,"sexta"))/C7)</f>
        <v/>
      </c>
      <c r="E11" s="25">
        <f>DATE(YEAR($C$4),MONTH($C$4)+4,1)</f>
        <v/>
      </c>
      <c r="F11" s="23">
        <f>COUNTIFS(Atestados!$H$5:$H$304,"&gt;="&amp;E11,Atestados!$H$5:$H$304,"&lt;"&amp;DATE(YEAR(E11),MONTH(E11)+1,1))</f>
        <v/>
      </c>
      <c r="G11" s="23">
        <f>SUMIFS(Atestados!$J$5:$J$304,Atestados!$H$5:$H$304,"&gt;="&amp;E11,Atestados!$H$5:$H$304,"&lt;"&amp;DATE(YEAR(E11),MONTH(E11)+1,1))</f>
        <v/>
      </c>
    </row>
    <row r="12">
      <c r="B12" s="23" t="inlineStr">
        <is>
          <t>Pareceres pendentes</t>
        </is>
      </c>
      <c r="C12" s="24">
        <f>COUNTIFS(Atestados!$H$5:$H$304,"&gt;="&amp;$C$4,Atestados!$H$5:$H$304,"&lt;="&amp;$C$5,Atestados!$U$5:$U$304,"Pendente")</f>
        <v/>
      </c>
      <c r="E12" s="25">
        <f>DATE(YEAR($C$4),MONTH($C$4)+5,1)</f>
        <v/>
      </c>
      <c r="F12" s="23">
        <f>COUNTIFS(Atestados!$H$5:$H$304,"&gt;="&amp;E12,Atestados!$H$5:$H$304,"&lt;"&amp;DATE(YEAR(E12),MONTH(E12)+1,1))</f>
        <v/>
      </c>
      <c r="G12" s="23">
        <f>SUMIFS(Atestados!$J$5:$J$304,Atestados!$H$5:$H$304,"&gt;="&amp;E12,Atestados!$H$5:$H$304,"&lt;"&amp;DATE(YEAR(E12),MONTH(E12)+1,1))</f>
        <v/>
      </c>
    </row>
    <row r="13">
      <c r="B13" s="23" t="inlineStr">
        <is>
          <t>Pareceres suspeitos</t>
        </is>
      </c>
      <c r="C13" s="24">
        <f>COUNTIFS(Atestados!$H$5:$H$304,"&gt;="&amp;$C$4,Atestados!$H$5:$H$304,"&lt;="&amp;$C$5,Atestados!$U$5:$U$304,"Suspeito")</f>
        <v/>
      </c>
      <c r="E13" s="25">
        <f>DATE(YEAR($C$4),MONTH($C$4)+6,1)</f>
        <v/>
      </c>
      <c r="F13" s="23">
        <f>COUNTIFS(Atestados!$H$5:$H$304,"&gt;="&amp;E13,Atestados!$H$5:$H$304,"&lt;"&amp;DATE(YEAR(E13),MONTH(E13)+1,1))</f>
        <v/>
      </c>
      <c r="G13" s="23">
        <f>SUMIFS(Atestados!$J$5:$J$304,Atestados!$H$5:$H$304,"&gt;="&amp;E13,Atestados!$H$5:$H$304,"&lt;"&amp;DATE(YEAR(E13),MONTH(E13)+1,1))</f>
        <v/>
      </c>
    </row>
    <row r="14">
      <c r="B14" s="23" t="inlineStr">
        <is>
          <t>Registro não conferido no conselho</t>
        </is>
      </c>
      <c r="C14" s="24">
        <f>COUNTIFS(Atestados!$H$5:$H$304,"&gt;="&amp;$C$4,Atestados!$H$5:$H$304,"&lt;="&amp;$C$5,Atestados!$R$5:$R$304,"Não")</f>
        <v/>
      </c>
      <c r="E14" s="25">
        <f>DATE(YEAR($C$4),MONTH($C$4)+7,1)</f>
        <v/>
      </c>
      <c r="F14" s="23">
        <f>COUNTIFS(Atestados!$H$5:$H$304,"&gt;="&amp;E14,Atestados!$H$5:$H$304,"&lt;"&amp;DATE(YEAR(E14),MONTH(E14)+1,1))</f>
        <v/>
      </c>
      <c r="G14" s="23">
        <f>SUMIFS(Atestados!$J$5:$J$304,Atestados!$H$5:$H$304,"&gt;="&amp;E14,Atestados!$H$5:$H$304,"&lt;"&amp;DATE(YEAR(E14),MONTH(E14)+1,1))</f>
        <v/>
      </c>
    </row>
    <row r="15">
      <c r="B15" s="23" t="inlineStr">
        <is>
          <t>Ainda não abonados no ponto</t>
        </is>
      </c>
      <c r="C15" s="24">
        <f>COUNTIFS(Atestados!$H$5:$H$304,"&gt;="&amp;$C$4,Atestados!$H$5:$H$304,"&lt;="&amp;$C$5,Atestados!$V$5:$V$304,"Não")</f>
        <v/>
      </c>
      <c r="E15" s="25">
        <f>DATE(YEAR($C$4),MONTH($C$4)+8,1)</f>
        <v/>
      </c>
      <c r="F15" s="23">
        <f>COUNTIFS(Atestados!$H$5:$H$304,"&gt;="&amp;E15,Atestados!$H$5:$H$304,"&lt;"&amp;DATE(YEAR(E15),MONTH(E15)+1,1))</f>
        <v/>
      </c>
      <c r="G15" s="23">
        <f>SUMIFS(Atestados!$J$5:$J$304,Atestados!$H$5:$H$304,"&gt;="&amp;E15,Atestados!$H$5:$H$304,"&lt;"&amp;DATE(YEAR(E15),MONTH(E15)+1,1))</f>
        <v/>
      </c>
    </row>
    <row r="16">
      <c r="E16" s="25">
        <f>DATE(YEAR($C$4),MONTH($C$4)+9,1)</f>
        <v/>
      </c>
      <c r="F16" s="23">
        <f>COUNTIFS(Atestados!$H$5:$H$304,"&gt;="&amp;E16,Atestados!$H$5:$H$304,"&lt;"&amp;DATE(YEAR(E16),MONTH(E16)+1,1))</f>
        <v/>
      </c>
      <c r="G16" s="23">
        <f>SUMIFS(Atestados!$J$5:$J$304,Atestados!$H$5:$H$304,"&gt;="&amp;E16,Atestados!$H$5:$H$304,"&lt;"&amp;DATE(YEAR(E16),MONTH(E16)+1,1))</f>
        <v/>
      </c>
    </row>
    <row r="17" ht="28" customHeight="1">
      <c r="B17" s="28" t="inlineStr">
        <is>
          <t>Uma segunda ou sexta acima de 40% dos atestados merece olhar: num calendário neutro, os dois dias somam cerca de 40% dos dias úteis.</t>
        </is>
      </c>
      <c r="E17" s="25">
        <f>DATE(YEAR($C$4),MONTH($C$4)+10,1)</f>
        <v/>
      </c>
      <c r="F17" s="23">
        <f>COUNTIFS(Atestados!$H$5:$H$304,"&gt;="&amp;E17,Atestados!$H$5:$H$304,"&lt;"&amp;DATE(YEAR(E17),MONTH(E17)+1,1))</f>
        <v/>
      </c>
      <c r="G17" s="23">
        <f>SUMIFS(Atestados!$J$5:$J$304,Atestados!$H$5:$H$304,"&gt;="&amp;E17,Atestados!$H$5:$H$304,"&lt;"&amp;DATE(YEAR(E17),MONTH(E17)+1,1))</f>
        <v/>
      </c>
    </row>
    <row r="18">
      <c r="E18" s="25">
        <f>DATE(YEAR($C$4),MONTH($C$4)+11,1)</f>
        <v/>
      </c>
      <c r="F18" s="23">
        <f>COUNTIFS(Atestados!$H$5:$H$304,"&gt;="&amp;E18,Atestados!$H$5:$H$304,"&lt;"&amp;DATE(YEAR(E18),MONTH(E18)+1,1))</f>
        <v/>
      </c>
      <c r="G18" s="23">
        <f>SUMIFS(Atestados!$J$5:$J$304,Atestados!$H$5:$H$304,"&gt;="&amp;E18,Atestados!$H$5:$H$304,"&lt;"&amp;DATE(YEAR(E18),MONTH(E18)+1,1))</f>
        <v/>
      </c>
    </row>
    <row r="20">
      <c r="B20" s="21" t="inlineStr">
        <is>
          <t>Atestados por área no período</t>
        </is>
      </c>
    </row>
    <row r="21">
      <c r="B21" s="22" t="inlineStr">
        <is>
          <t>Área ou setor (digite como na aba Atestados)</t>
        </is>
      </c>
      <c r="C21" s="22" t="inlineStr">
        <is>
          <t>Atestados</t>
        </is>
      </c>
    </row>
    <row r="22">
      <c r="B22" s="29" t="inlineStr">
        <is>
          <t>Operações</t>
        </is>
      </c>
      <c r="C22" s="23">
        <f>IF(B22="","",COUNTIFS(Atestados!$H$5:$H$304,"&gt;="&amp;$C$4,Atestados!$H$5:$H$304,"&lt;="&amp;$C$5,Atestados!$E$5:$E$304,B22))</f>
        <v/>
      </c>
    </row>
    <row r="23">
      <c r="B23" s="29" t="n"/>
      <c r="C23" s="23">
        <f>IF(B23="","",COUNTIFS(Atestados!$H$5:$H$304,"&gt;="&amp;$C$4,Atestados!$H$5:$H$304,"&lt;="&amp;$C$5,Atestados!$E$5:$E$304,B23))</f>
        <v/>
      </c>
    </row>
    <row r="24">
      <c r="B24" s="29" t="n"/>
      <c r="C24" s="23">
        <f>IF(B24="","",COUNTIFS(Atestados!$H$5:$H$304,"&gt;="&amp;$C$4,Atestados!$H$5:$H$304,"&lt;="&amp;$C$5,Atestados!$E$5:$E$304,B24))</f>
        <v/>
      </c>
    </row>
    <row r="25">
      <c r="B25" s="29" t="n"/>
      <c r="C25" s="23">
        <f>IF(B25="","",COUNTIFS(Atestados!$H$5:$H$304,"&gt;="&amp;$C$4,Atestados!$H$5:$H$304,"&lt;="&amp;$C$5,Atestados!$E$5:$E$304,B25))</f>
        <v/>
      </c>
    </row>
    <row r="26">
      <c r="B26" s="29" t="n"/>
      <c r="C26" s="23">
        <f>IF(B26="","",COUNTIFS(Atestados!$H$5:$H$304,"&gt;="&amp;$C$4,Atestados!$H$5:$H$304,"&lt;="&amp;$C$5,Atestados!$E$5:$E$304,B26))</f>
        <v/>
      </c>
    </row>
    <row r="27">
      <c r="B27" s="29" t="n"/>
      <c r="C27" s="23">
        <f>IF(B27="","",COUNTIFS(Atestados!$H$5:$H$304,"&gt;="&amp;$C$4,Atestados!$H$5:$H$304,"&lt;="&amp;$C$5,Atestados!$E$5:$E$304,B27))</f>
        <v/>
      </c>
    </row>
    <row r="28">
      <c r="B28" s="29" t="n"/>
      <c r="C28" s="23">
        <f>IF(B28="","",COUNTIFS(Atestados!$H$5:$H$304,"&gt;="&amp;$C$4,Atestados!$H$5:$H$304,"&lt;="&amp;$C$5,Atestados!$E$5:$E$304,B28))</f>
        <v/>
      </c>
    </row>
    <row r="29">
      <c r="B29" s="29" t="n"/>
      <c r="C29" s="23">
        <f>IF(B29="","",COUNTIFS(Atestados!$H$5:$H$304,"&gt;="&amp;$C$4,Atestados!$H$5:$H$304,"&lt;="&amp;$C$5,Atestados!$E$5:$E$304,B29))</f>
        <v/>
      </c>
    </row>
    <row r="30">
      <c r="B30" s="29" t="n"/>
      <c r="C30" s="23">
        <f>IF(B30="","",COUNTIFS(Atestados!$H$5:$H$304,"&gt;="&amp;$C$4,Atestados!$H$5:$H$304,"&lt;="&amp;$C$5,Atestados!$E$5:$E$304,B30))</f>
        <v/>
      </c>
    </row>
    <row r="31">
      <c r="B31" s="29" t="n"/>
      <c r="C31" s="23">
        <f>IF(B31="","",COUNTIFS(Atestados!$H$5:$H$304,"&gt;="&amp;$C$4,Atestados!$H$5:$H$304,"&lt;="&amp;$C$5,Atestados!$E$5:$E$304,B31))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70" customWidth="1" min="3" max="3"/>
    <col width="40" customWidth="1" min="4" max="4"/>
  </cols>
  <sheetData>
    <row r="1">
      <c r="B1" s="8" t="inlineStr">
        <is>
          <t>Os 7 passos para conferir um atestado</t>
        </is>
      </c>
    </row>
    <row r="2">
      <c r="B2" s="10" t="inlineStr">
        <is>
          <t>Até prova em contrário, o atestado vale (Resolução CFM nº 2.381/2024, art. 2º). A conferência fundamenta a dúvida; não autoriza recusar no balcão.</t>
        </is>
      </c>
    </row>
    <row r="4">
      <c r="A4" s="22" t="inlineStr">
        <is>
          <t>Passo</t>
        </is>
      </c>
      <c r="B4" s="22" t="inlineStr">
        <is>
          <t>O que conferir</t>
        </is>
      </c>
      <c r="C4" s="22" t="inlineStr">
        <is>
          <t>Como</t>
        </is>
      </c>
      <c r="D4" s="22" t="inlineStr">
        <is>
          <t>Onde</t>
        </is>
      </c>
    </row>
    <row r="5" ht="48" customHeight="1">
      <c r="A5" s="16" t="n">
        <v>1</v>
      </c>
      <c r="B5" s="30" t="inlineStr">
        <is>
          <t>Campos obrigatórios</t>
        </is>
      </c>
      <c r="C5" s="16" t="inlineStr">
        <is>
          <t>Nome e CRM/UF do médico, nome e CPF do paciente, data, assinatura e endereço (Resolução CFM nº 2.381/2024, art. 2º, §1º). Campo faltando é motivo de conferência, não de recusa.</t>
        </is>
      </c>
      <c r="D5" s="16" t="inlineStr">
        <is>
          <t>O próprio documento</t>
        </is>
      </c>
    </row>
    <row r="6" ht="48" customHeight="1">
      <c r="A6" s="16" t="n">
        <v>2</v>
      </c>
      <c r="B6" s="30" t="inlineStr">
        <is>
          <t>Registro de quem assinou</t>
        </is>
      </c>
      <c r="C6" s="16" t="inlineStr">
        <is>
          <t>Situação ativa, nome igual ao do atestado e UF compatível com o atendimento.</t>
        </is>
      </c>
      <c r="D6" s="16" t="inlineStr">
        <is>
          <t>portal.cfm.org.br/busca-medicos · website.cfo.org.br/consulta-inscritos · cadastro.cfp.org.br</t>
        </is>
      </c>
    </row>
    <row r="7" ht="48" customHeight="1">
      <c r="A7" s="16" t="n">
        <v>3</v>
      </c>
      <c r="B7" s="30" t="inlineStr">
        <is>
          <t>Quem pode atestar afastamento</t>
        </is>
      </c>
      <c r="C7" s="16" t="inlineStr">
        <is>
          <t>Médico e dentista têm previsão em lei. Psicólogo e fisioterapeuta, só na resolução do conselho: aceitar é decisão da empresa.</t>
        </is>
      </c>
      <c r="D7" s="16" t="inlineStr">
        <is>
          <t>Lei 605/1949, art. 6º · Lei 5.081/1966, art. 6º, III</t>
        </is>
      </c>
    </row>
    <row r="8" ht="48" customHeight="1">
      <c r="A8" s="16" t="n">
        <v>4</v>
      </c>
      <c r="B8" s="30" t="inlineStr">
        <is>
          <t>Assinatura digital</t>
        </is>
      </c>
      <c r="C8" s="16" t="inlineStr">
        <is>
          <t>No PDF original, confira quem assinou e se o arquivo mudou depois da assinatura. QR Code que abre outro site não prova nada.</t>
        </is>
      </c>
      <c r="D8" s="16" t="inlineStr">
        <is>
          <t>validar.iti.gov.br</t>
        </is>
      </c>
    </row>
    <row r="9" ht="48" customHeight="1">
      <c r="A9" s="16" t="n">
        <v>5</v>
      </c>
      <c r="B9" s="30" t="inlineStr">
        <is>
          <t>Vínculo com a unidade</t>
        </is>
      </c>
      <c r="C9" s="16" t="inlineStr">
        <is>
          <t>Veja se a unidade existe e se o profissional atende lá. Ausência no cadastro não prova fraude.</t>
        </is>
      </c>
      <c r="D9" s="16" t="inlineStr">
        <is>
          <t>cnes.datasus.gov.br · consulta de CNPJ da Receita Federal</t>
        </is>
      </c>
    </row>
    <row r="10" ht="48" customHeight="1">
      <c r="A10" s="16" t="n">
        <v>6</v>
      </c>
      <c r="B10" s="30" t="inlineStr">
        <is>
          <t>Padrão de entrega</t>
        </is>
      </c>
      <c r="C10" s="16" t="inlineStr">
        <is>
          <t>Segunda e sexta, mesma unidade repetida, mesmo médico concentrando atestados, layouts iguais entre médicos diferentes.</t>
        </is>
      </c>
      <c r="D10" s="16" t="inlineStr">
        <is>
          <t>Aba Atestados (coluna Alertas) e aba Painel</t>
        </is>
      </c>
    </row>
    <row r="11" ht="48" customHeight="1">
      <c r="A11" s="16" t="n">
        <v>7</v>
      </c>
      <c r="B11" s="30" t="inlineStr">
        <is>
          <t>Confirmação na origem</t>
        </is>
      </c>
      <c r="C11" s="16" t="inlineStr">
        <is>
          <t>Pegue o telefone por fonte independente e pergunte só se o documento foi emitido, por quem, em que data e com que período. Nunca o diagnóstico. Peça por escrito.</t>
        </is>
      </c>
      <c r="D11" s="16" t="inlineStr">
        <is>
          <t>Clínica ou hospital · serviço médico da empresa (Súmula 282 do TST)</t>
        </is>
      </c>
    </row>
    <row r="13">
      <c r="B13" s="31" t="inlineStr">
        <is>
          <t>Guia completo com os 7 passos: otimizapro.com/artigo-como-identificar-atestado-medico-falso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32" t="inlineStr">
        <is>
          <t>Tipo de documento</t>
        </is>
      </c>
      <c r="B1" s="32" t="inlineStr">
        <is>
          <t>Conselho</t>
        </is>
      </c>
      <c r="C1" s="32" t="inlineStr">
        <is>
          <t>Sim ou não</t>
        </is>
      </c>
      <c r="D1" s="32" t="inlineStr">
        <is>
          <t>Assinatura</t>
        </is>
      </c>
      <c r="E1" s="32" t="inlineStr">
        <is>
          <t>Parecer</t>
        </is>
      </c>
      <c r="F1" s="32" t="inlineStr">
        <is>
          <t>Abono</t>
        </is>
      </c>
    </row>
    <row r="2">
      <c r="A2" t="inlineStr">
        <is>
          <t>Atestado de afastamento</t>
        </is>
      </c>
      <c r="B2" t="inlineStr">
        <is>
          <t>CRM</t>
        </is>
      </c>
      <c r="C2" t="inlineStr">
        <is>
          <t>Sim</t>
        </is>
      </c>
      <c r="D2" t="inlineStr">
        <is>
          <t>Sim, válida no ITI</t>
        </is>
      </c>
      <c r="E2" t="inlineStr">
        <is>
          <t>Válido</t>
        </is>
      </c>
      <c r="F2" t="inlineStr">
        <is>
          <t>Sim</t>
        </is>
      </c>
    </row>
    <row r="3">
      <c r="A3" t="inlineStr">
        <is>
          <t>Declaração de comparecimento</t>
        </is>
      </c>
      <c r="B3" t="inlineStr">
        <is>
          <t>CRO</t>
        </is>
      </c>
      <c r="C3" t="inlineStr">
        <is>
          <t>Não</t>
        </is>
      </c>
      <c r="D3" t="inlineStr">
        <is>
          <t>Não confere</t>
        </is>
      </c>
      <c r="E3" t="inlineStr">
        <is>
          <t>Pendente</t>
        </is>
      </c>
      <c r="F3" t="inlineStr">
        <is>
          <t>Não</t>
        </is>
      </c>
    </row>
    <row r="4">
      <c r="A4" t="inlineStr">
        <is>
          <t>Acompanhamento (CLT, art. 473)</t>
        </is>
      </c>
      <c r="B4" t="inlineStr">
        <is>
          <t>CRP</t>
        </is>
      </c>
      <c r="C4" t="inlineStr">
        <is>
          <t>Não se aplica</t>
        </is>
      </c>
      <c r="D4" t="inlineStr">
        <is>
          <t>Papel (sem assinatura digital)</t>
        </is>
      </c>
      <c r="E4" t="inlineStr">
        <is>
          <t>Suspeito</t>
        </is>
      </c>
    </row>
    <row r="5">
      <c r="A5" t="inlineStr">
        <is>
          <t>Outro</t>
        </is>
      </c>
      <c r="B5" t="inlineStr">
        <is>
          <t>CREFITO</t>
        </is>
      </c>
    </row>
    <row r="6">
      <c r="B6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Otimiza.pro</dc:creator>
  <dc:title>Planilha de controle de atestados médicos</dc:title>
  <dc:subject>Controle e conferência de atestados médicos (Otimiza Atesta)</dc:subject>
  <dcterms:created xsi:type="dcterms:W3CDTF">2026-10-19T21:33:28Z</dcterms:created>
  <dcterms:modified xsi:type="dcterms:W3CDTF">2026-10-19T21:33:28Z</dcterms:modified>
</cp:coreProperties>
</file>